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showInkAnnotation="0" codeName="Ta_delovni_zvezek"/>
  <mc:AlternateContent xmlns:mc="http://schemas.openxmlformats.org/markup-compatibility/2006">
    <mc:Choice Requires="x15">
      <x15ac:absPath xmlns:x15ac="http://schemas.microsoft.com/office/spreadsheetml/2010/11/ac" url="https://unilj-my.sharepoint.com/personal/revenm_ff_uni-lj_si/Documents/Pravopisna komisija/PRETVORNIK/"/>
    </mc:Choice>
  </mc:AlternateContent>
  <xr:revisionPtr revIDLastSave="161" documentId="13_ncr:1_{1212AB76-F70A-4FD9-AA9F-A57C77271C31}" xr6:coauthVersionLast="47" xr6:coauthVersionMax="47" xr10:uidLastSave="{51AD6374-FD01-4BCB-A8D6-7089F309A3B6}"/>
  <workbookProtection workbookAlgorithmName="SHA-512" workbookHashValue="Q+TjNtuozkxM+Trfzy+/58lhuKfPWqlPcqLwGPSU4IdLQMOP+ECbGdhjXP7lUGRhRFHjHgTwDXpohaDjmheo0w==" workbookSaltValue="0CIETmtg9H+045vKCAIdCw==" workbookSpinCount="100000" lockStructure="1"/>
  <bookViews>
    <workbookView xWindow="-108" yWindow="-108" windowWidth="23256" windowHeight="12576" firstSheet="3" activeTab="3" xr2:uid="{B0C8EB1F-BC97-435E-8A6E-892EF3C19D85}"/>
  </bookViews>
  <sheets>
    <sheet name="baza" sheetId="28" state="hidden" r:id="rId1"/>
    <sheet name="2P" sheetId="30" state="hidden" r:id="rId2"/>
    <sheet name="koda" sheetId="25" state="hidden" r:id="rId3"/>
    <sheet name="HP &gt; SL" sheetId="29" r:id="rId4"/>
    <sheet name="O pretvorniku" sheetId="35" r:id="rId5"/>
    <sheet name="Pogosta vprašanja" sheetId="36" r:id="rId6"/>
    <sheet name="geo" sheetId="32" state="hidden" r:id="rId7"/>
    <sheet name="gb" sheetId="34" state="hidden" r:id="rId8"/>
    <sheet name="List3" sheetId="33" state="hidden" r:id="rId9"/>
  </sheets>
  <definedNames>
    <definedName name="_xlnm._FilterDatabase" localSheetId="1" hidden="1">'2P'!$A$1:$H$1</definedName>
    <definedName name="_xlnm._FilterDatabase" localSheetId="0" hidden="1">baza!$A$1:$Z$405</definedName>
    <definedName name="_xlnm._FilterDatabase" localSheetId="7" hidden="1">gb!$A$1:$U$405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84" i="34" l="1"/>
  <c r="L375" i="34"/>
  <c r="L368" i="34"/>
  <c r="L360" i="34"/>
  <c r="L354" i="34"/>
  <c r="L319" i="34"/>
  <c r="L292" i="34"/>
  <c r="L283" i="34"/>
  <c r="L267" i="34"/>
  <c r="L262" i="34"/>
  <c r="L229" i="34"/>
  <c r="L212" i="34"/>
  <c r="L193" i="34"/>
  <c r="L185" i="34"/>
  <c r="L168" i="34"/>
  <c r="L150" i="34"/>
  <c r="L143" i="34"/>
  <c r="L117" i="34"/>
  <c r="L98" i="34"/>
  <c r="L80" i="34"/>
  <c r="L63" i="34"/>
  <c r="L36" i="34"/>
  <c r="L28" i="34"/>
  <c r="C384" i="34"/>
  <c r="I384" i="34" s="1"/>
  <c r="C375" i="34"/>
  <c r="I375" i="34" s="1"/>
  <c r="C368" i="34"/>
  <c r="C360" i="34"/>
  <c r="I360" i="34" s="1"/>
  <c r="C354" i="34"/>
  <c r="I354" i="34" s="1"/>
  <c r="I347" i="34"/>
  <c r="I324" i="34"/>
  <c r="C319" i="34"/>
  <c r="I319" i="34" s="1"/>
  <c r="C292" i="34"/>
  <c r="I292" i="34" s="1"/>
  <c r="C283" i="34"/>
  <c r="I283" i="34" s="1"/>
  <c r="C267" i="34"/>
  <c r="C262" i="34"/>
  <c r="I262" i="34" s="1"/>
  <c r="I255" i="34"/>
  <c r="I244" i="34"/>
  <c r="C229" i="34"/>
  <c r="I229" i="34" s="1"/>
  <c r="C212" i="34"/>
  <c r="I212" i="34" s="1"/>
  <c r="C193" i="34"/>
  <c r="I193" i="34" s="1"/>
  <c r="C185" i="34"/>
  <c r="I185" i="34" s="1"/>
  <c r="C168" i="34"/>
  <c r="I168" i="34" s="1"/>
  <c r="C150" i="34"/>
  <c r="I150" i="34" s="1"/>
  <c r="C143" i="34"/>
  <c r="I143" i="34" s="1"/>
  <c r="C117" i="34"/>
  <c r="I117" i="34" s="1"/>
  <c r="C98" i="34"/>
  <c r="C80" i="34"/>
  <c r="I70" i="34"/>
  <c r="C63" i="34"/>
  <c r="C36" i="34"/>
  <c r="I36" i="34" s="1"/>
  <c r="C28" i="34"/>
  <c r="I28" i="34" s="1"/>
  <c r="I18" i="34"/>
  <c r="F384" i="34"/>
  <c r="F375" i="34"/>
  <c r="F368" i="34"/>
  <c r="F360" i="34"/>
  <c r="F354" i="34"/>
  <c r="F319" i="34"/>
  <c r="F292" i="34"/>
  <c r="F283" i="34"/>
  <c r="F267" i="34"/>
  <c r="F262" i="34"/>
  <c r="F229" i="34"/>
  <c r="F212" i="34"/>
  <c r="F193" i="34"/>
  <c r="F185" i="34"/>
  <c r="F168" i="34"/>
  <c r="F150" i="34"/>
  <c r="F143" i="34"/>
  <c r="F117" i="34"/>
  <c r="F98" i="34"/>
  <c r="F80" i="34"/>
  <c r="F63" i="34"/>
  <c r="F36" i="34"/>
  <c r="F28" i="34"/>
  <c r="C391" i="34"/>
  <c r="C379" i="34"/>
  <c r="C370" i="34"/>
  <c r="C356" i="34"/>
  <c r="C343" i="34"/>
  <c r="C333" i="34"/>
  <c r="C314" i="34"/>
  <c r="C298" i="34"/>
  <c r="C287" i="34"/>
  <c r="C278" i="34"/>
  <c r="C251" i="34"/>
  <c r="C233" i="34"/>
  <c r="C207" i="34"/>
  <c r="C188" i="34"/>
  <c r="C172" i="34"/>
  <c r="C163" i="34"/>
  <c r="C156" i="34"/>
  <c r="C145" i="34"/>
  <c r="C132" i="34"/>
  <c r="C124" i="34"/>
  <c r="C112" i="34"/>
  <c r="C105" i="34"/>
  <c r="C93" i="34"/>
  <c r="C84" i="34"/>
  <c r="C58" i="34"/>
  <c r="C43" i="34"/>
  <c r="C31" i="34"/>
  <c r="C23" i="34"/>
  <c r="C7" i="34"/>
  <c r="C2" i="34"/>
  <c r="L391" i="34"/>
  <c r="L379" i="34"/>
  <c r="L370" i="34"/>
  <c r="L356" i="34"/>
  <c r="L343" i="34"/>
  <c r="L333" i="34"/>
  <c r="L314" i="34"/>
  <c r="L298" i="34"/>
  <c r="L287" i="34"/>
  <c r="L278" i="34"/>
  <c r="L251" i="34"/>
  <c r="L233" i="34"/>
  <c r="L207" i="34"/>
  <c r="L188" i="34"/>
  <c r="L172" i="34"/>
  <c r="L163" i="34"/>
  <c r="L156" i="34"/>
  <c r="L145" i="34"/>
  <c r="L132" i="34"/>
  <c r="L124" i="34"/>
  <c r="L112" i="34"/>
  <c r="L105" i="34"/>
  <c r="L93" i="34"/>
  <c r="L84" i="34"/>
  <c r="L58" i="34"/>
  <c r="L43" i="34"/>
  <c r="L31" i="34"/>
  <c r="L23" i="34"/>
  <c r="L7" i="34"/>
  <c r="L2" i="34"/>
  <c r="F391" i="34"/>
  <c r="F379" i="34"/>
  <c r="F370" i="34"/>
  <c r="F356" i="34"/>
  <c r="F343" i="34"/>
  <c r="F333" i="34"/>
  <c r="F314" i="34"/>
  <c r="F298" i="34"/>
  <c r="F287" i="34"/>
  <c r="F278" i="34"/>
  <c r="F251" i="34"/>
  <c r="F233" i="34"/>
  <c r="F207" i="34"/>
  <c r="F188" i="34"/>
  <c r="F172" i="34"/>
  <c r="F163" i="34"/>
  <c r="F156" i="34"/>
  <c r="F145" i="34"/>
  <c r="F132" i="34"/>
  <c r="F124" i="34"/>
  <c r="F112" i="34"/>
  <c r="F105" i="34"/>
  <c r="F93" i="34"/>
  <c r="F84" i="34"/>
  <c r="F58" i="34"/>
  <c r="F43" i="34"/>
  <c r="F31" i="34"/>
  <c r="F23" i="34"/>
  <c r="F7" i="34"/>
  <c r="F2" i="34"/>
  <c r="I400" i="34"/>
  <c r="H400" i="34"/>
  <c r="I389" i="34"/>
  <c r="H389" i="34"/>
  <c r="I365" i="34"/>
  <c r="H365" i="34"/>
  <c r="I327" i="34"/>
  <c r="H327" i="34"/>
  <c r="I307" i="34"/>
  <c r="H307" i="34"/>
  <c r="I296" i="34"/>
  <c r="H296" i="34"/>
  <c r="I272" i="34"/>
  <c r="H272" i="34"/>
  <c r="I248" i="34"/>
  <c r="H248" i="34"/>
  <c r="I232" i="34"/>
  <c r="H232" i="34"/>
  <c r="I225" i="34"/>
  <c r="H225" i="34"/>
  <c r="I205" i="34"/>
  <c r="H205" i="34"/>
  <c r="I181" i="34"/>
  <c r="H181" i="34"/>
  <c r="I154" i="34"/>
  <c r="H154" i="34"/>
  <c r="I122" i="34"/>
  <c r="H122" i="34"/>
  <c r="I103" i="34"/>
  <c r="H103" i="34"/>
  <c r="I91" i="34"/>
  <c r="H91" i="34"/>
  <c r="I83" i="34"/>
  <c r="H83" i="34"/>
  <c r="I74" i="34"/>
  <c r="H74" i="34"/>
  <c r="I52" i="34"/>
  <c r="H52" i="34"/>
  <c r="I41" i="34"/>
  <c r="H41" i="34"/>
  <c r="G400" i="34"/>
  <c r="G389" i="34"/>
  <c r="G365" i="34"/>
  <c r="G327" i="34"/>
  <c r="G307" i="34"/>
  <c r="G296" i="34"/>
  <c r="G272" i="34"/>
  <c r="G248" i="34"/>
  <c r="G232" i="34"/>
  <c r="G225" i="34"/>
  <c r="G205" i="34"/>
  <c r="G181" i="34"/>
  <c r="G154" i="34"/>
  <c r="G122" i="34"/>
  <c r="G103" i="34"/>
  <c r="G91" i="34"/>
  <c r="G83" i="34"/>
  <c r="G74" i="34"/>
  <c r="G52" i="34"/>
  <c r="G41" i="34"/>
  <c r="I405" i="34"/>
  <c r="H405" i="34"/>
  <c r="G405" i="34"/>
  <c r="I401" i="34"/>
  <c r="H401" i="34"/>
  <c r="G401" i="34"/>
  <c r="I398" i="34"/>
  <c r="H398" i="34"/>
  <c r="G398" i="34"/>
  <c r="I397" i="34"/>
  <c r="H397" i="34"/>
  <c r="G397" i="34"/>
  <c r="I390" i="34"/>
  <c r="H390" i="34"/>
  <c r="G390" i="34"/>
  <c r="I387" i="34"/>
  <c r="H387" i="34"/>
  <c r="G387" i="34"/>
  <c r="H384" i="34"/>
  <c r="G384" i="34"/>
  <c r="H375" i="34"/>
  <c r="G375" i="34"/>
  <c r="I368" i="34"/>
  <c r="H368" i="34"/>
  <c r="G368" i="34"/>
  <c r="I366" i="34"/>
  <c r="H366" i="34"/>
  <c r="G366" i="34"/>
  <c r="I361" i="34"/>
  <c r="H361" i="34"/>
  <c r="G361" i="34"/>
  <c r="H360" i="34"/>
  <c r="G360" i="34"/>
  <c r="H354" i="34"/>
  <c r="G354" i="34"/>
  <c r="I352" i="34"/>
  <c r="H352" i="34"/>
  <c r="G352" i="34"/>
  <c r="I351" i="34"/>
  <c r="H351" i="34"/>
  <c r="G351" i="34"/>
  <c r="H347" i="34"/>
  <c r="G347" i="34"/>
  <c r="I342" i="34"/>
  <c r="H342" i="34"/>
  <c r="G342" i="34"/>
  <c r="I341" i="34"/>
  <c r="H341" i="34"/>
  <c r="G341" i="34"/>
  <c r="I340" i="34"/>
  <c r="H340" i="34"/>
  <c r="G340" i="34"/>
  <c r="I332" i="34"/>
  <c r="H332" i="34"/>
  <c r="G332" i="34"/>
  <c r="I328" i="34"/>
  <c r="H328" i="34"/>
  <c r="G328" i="34"/>
  <c r="H324" i="34"/>
  <c r="G324" i="34"/>
  <c r="I321" i="34"/>
  <c r="H321" i="34"/>
  <c r="G321" i="34"/>
  <c r="H319" i="34"/>
  <c r="G319" i="34"/>
  <c r="I312" i="34"/>
  <c r="H312" i="34"/>
  <c r="G312" i="34"/>
  <c r="I308" i="34"/>
  <c r="H308" i="34"/>
  <c r="G308" i="34"/>
  <c r="I305" i="34"/>
  <c r="H305" i="34"/>
  <c r="G305" i="34"/>
  <c r="I304" i="34"/>
  <c r="H304" i="34"/>
  <c r="G304" i="34"/>
  <c r="I297" i="34"/>
  <c r="H297" i="34"/>
  <c r="G297" i="34"/>
  <c r="I295" i="34"/>
  <c r="H295" i="34"/>
  <c r="G295" i="34"/>
  <c r="H292" i="34"/>
  <c r="G292" i="34"/>
  <c r="H283" i="34"/>
  <c r="G283" i="34"/>
  <c r="I277" i="34"/>
  <c r="H277" i="34"/>
  <c r="G277" i="34"/>
  <c r="I273" i="34"/>
  <c r="H273" i="34"/>
  <c r="G273" i="34"/>
  <c r="I270" i="34"/>
  <c r="H270" i="34"/>
  <c r="G270" i="34"/>
  <c r="I267" i="34"/>
  <c r="H267" i="34"/>
  <c r="G267" i="34"/>
  <c r="H262" i="34"/>
  <c r="G262" i="34"/>
  <c r="I260" i="34"/>
  <c r="H260" i="34"/>
  <c r="G260" i="34"/>
  <c r="I259" i="34"/>
  <c r="H259" i="34"/>
  <c r="G259" i="34"/>
  <c r="H255" i="34"/>
  <c r="G255" i="34"/>
  <c r="I250" i="34"/>
  <c r="H250" i="34"/>
  <c r="G250" i="34"/>
  <c r="I249" i="34"/>
  <c r="H249" i="34"/>
  <c r="G249" i="34"/>
  <c r="I247" i="34"/>
  <c r="H247" i="34"/>
  <c r="G247" i="34"/>
  <c r="H244" i="34"/>
  <c r="G244" i="34"/>
  <c r="I241" i="34"/>
  <c r="H241" i="34"/>
  <c r="G241" i="34"/>
  <c r="I231" i="34"/>
  <c r="H231" i="34"/>
  <c r="G231" i="34"/>
  <c r="H229" i="34"/>
  <c r="G229" i="34"/>
  <c r="I227" i="34"/>
  <c r="H227" i="34"/>
  <c r="G227" i="34"/>
  <c r="I226" i="34"/>
  <c r="H226" i="34"/>
  <c r="G226" i="34"/>
  <c r="I223" i="34"/>
  <c r="H223" i="34"/>
  <c r="G223" i="34"/>
  <c r="I220" i="34"/>
  <c r="H220" i="34"/>
  <c r="G220" i="34"/>
  <c r="I216" i="34"/>
  <c r="H216" i="34"/>
  <c r="G216" i="34"/>
  <c r="H212" i="34"/>
  <c r="G212" i="34"/>
  <c r="I206" i="34"/>
  <c r="H206" i="34"/>
  <c r="G206" i="34"/>
  <c r="I204" i="34"/>
  <c r="H204" i="34"/>
  <c r="G204" i="34"/>
  <c r="I203" i="34"/>
  <c r="H203" i="34"/>
  <c r="G203" i="34"/>
  <c r="I200" i="34"/>
  <c r="H200" i="34"/>
  <c r="G200" i="34"/>
  <c r="I197" i="34"/>
  <c r="H197" i="34"/>
  <c r="G197" i="34"/>
  <c r="H193" i="34"/>
  <c r="G193" i="34"/>
  <c r="I187" i="34"/>
  <c r="H187" i="34"/>
  <c r="G187" i="34"/>
  <c r="H185" i="34"/>
  <c r="G185" i="34"/>
  <c r="I183" i="34"/>
  <c r="H183" i="34"/>
  <c r="G183" i="34"/>
  <c r="I182" i="34"/>
  <c r="H182" i="34"/>
  <c r="G182" i="34"/>
  <c r="I179" i="34"/>
  <c r="H179" i="34"/>
  <c r="G179" i="34"/>
  <c r="I176" i="34"/>
  <c r="H176" i="34"/>
  <c r="G176" i="34"/>
  <c r="I171" i="34"/>
  <c r="H171" i="34"/>
  <c r="G171" i="34"/>
  <c r="H168" i="34"/>
  <c r="G168" i="34"/>
  <c r="I162" i="34"/>
  <c r="H162" i="34"/>
  <c r="G162" i="34"/>
  <c r="I155" i="34"/>
  <c r="H155" i="34"/>
  <c r="G155" i="34"/>
  <c r="H150" i="34"/>
  <c r="G150" i="34"/>
  <c r="H143" i="34"/>
  <c r="G143" i="34"/>
  <c r="I141" i="34"/>
  <c r="H141" i="34"/>
  <c r="G141" i="34"/>
  <c r="I140" i="34"/>
  <c r="H140" i="34"/>
  <c r="G140" i="34"/>
  <c r="I136" i="34"/>
  <c r="H136" i="34"/>
  <c r="G136" i="34"/>
  <c r="I131" i="34"/>
  <c r="H131" i="34"/>
  <c r="G131" i="34"/>
  <c r="I130" i="34"/>
  <c r="H130" i="34"/>
  <c r="G130" i="34"/>
  <c r="I123" i="34"/>
  <c r="H123" i="34"/>
  <c r="G123" i="34"/>
  <c r="H117" i="34"/>
  <c r="G117" i="34"/>
  <c r="I111" i="34"/>
  <c r="H111" i="34"/>
  <c r="G111" i="34"/>
  <c r="I104" i="34"/>
  <c r="H104" i="34"/>
  <c r="G104" i="34"/>
  <c r="I98" i="34"/>
  <c r="H98" i="34"/>
  <c r="G98" i="34"/>
  <c r="I92" i="34"/>
  <c r="H92" i="34"/>
  <c r="G92" i="34"/>
  <c r="I90" i="34"/>
  <c r="H90" i="34"/>
  <c r="G90" i="34"/>
  <c r="H80" i="34"/>
  <c r="I80" i="34" s="1"/>
  <c r="G80" i="34"/>
  <c r="I79" i="34"/>
  <c r="H79" i="34"/>
  <c r="G79" i="34"/>
  <c r="I75" i="34"/>
  <c r="H75" i="34"/>
  <c r="G75" i="34"/>
  <c r="I72" i="34"/>
  <c r="H72" i="34"/>
  <c r="G72" i="34"/>
  <c r="H70" i="34"/>
  <c r="G70" i="34"/>
  <c r="I67" i="34"/>
  <c r="H67" i="34"/>
  <c r="G67" i="34"/>
  <c r="I63" i="34"/>
  <c r="H63" i="34"/>
  <c r="G63" i="34"/>
  <c r="I57" i="34"/>
  <c r="H57" i="34"/>
  <c r="G57" i="34"/>
  <c r="I53" i="34"/>
  <c r="H53" i="34"/>
  <c r="G53" i="34"/>
  <c r="I50" i="34"/>
  <c r="H50" i="34"/>
  <c r="G50" i="34"/>
  <c r="I49" i="34"/>
  <c r="H49" i="34"/>
  <c r="G49" i="34"/>
  <c r="I42" i="34"/>
  <c r="H42" i="34"/>
  <c r="G42" i="34"/>
  <c r="I39" i="34"/>
  <c r="H39" i="34"/>
  <c r="G39" i="34"/>
  <c r="H36" i="34"/>
  <c r="G36" i="34"/>
  <c r="H28" i="34"/>
  <c r="G28" i="34"/>
  <c r="I22" i="34"/>
  <c r="H22" i="34"/>
  <c r="G22" i="34"/>
  <c r="I21" i="34"/>
  <c r="H21" i="34"/>
  <c r="G21" i="34"/>
  <c r="H18" i="34"/>
  <c r="G18" i="34"/>
  <c r="I15" i="34"/>
  <c r="H15" i="34"/>
  <c r="G15" i="34"/>
  <c r="I376" i="34"/>
  <c r="H376" i="34"/>
  <c r="G376" i="34"/>
  <c r="I337" i="34"/>
  <c r="H337" i="34"/>
  <c r="G337" i="34"/>
  <c r="I284" i="34"/>
  <c r="H284" i="34"/>
  <c r="G284" i="34"/>
  <c r="I238" i="34"/>
  <c r="H238" i="34"/>
  <c r="G238" i="34"/>
  <c r="I213" i="34"/>
  <c r="H213" i="34"/>
  <c r="G213" i="34"/>
  <c r="I194" i="34"/>
  <c r="H194" i="34"/>
  <c r="G194" i="34"/>
  <c r="I169" i="34"/>
  <c r="H169" i="34"/>
  <c r="G169" i="34"/>
  <c r="I118" i="34"/>
  <c r="H118" i="34"/>
  <c r="G118" i="34"/>
  <c r="I99" i="34"/>
  <c r="H99" i="34"/>
  <c r="G99" i="34"/>
  <c r="I87" i="34"/>
  <c r="H87" i="34"/>
  <c r="G87" i="34"/>
  <c r="I81" i="34"/>
  <c r="H81" i="34"/>
  <c r="G81" i="34"/>
  <c r="I64" i="34"/>
  <c r="H64" i="34"/>
  <c r="G64" i="34"/>
  <c r="I12" i="34"/>
  <c r="H12" i="34"/>
  <c r="G12" i="34"/>
  <c r="I383" i="34"/>
  <c r="H383" i="34"/>
  <c r="G383" i="34"/>
  <c r="I374" i="34"/>
  <c r="H374" i="34"/>
  <c r="G374" i="34"/>
  <c r="I359" i="34"/>
  <c r="H359" i="34"/>
  <c r="G359" i="34"/>
  <c r="I346" i="34"/>
  <c r="H346" i="34"/>
  <c r="G346" i="34"/>
  <c r="I323" i="34"/>
  <c r="H323" i="34"/>
  <c r="G323" i="34"/>
  <c r="I318" i="34"/>
  <c r="H318" i="34"/>
  <c r="G318" i="34"/>
  <c r="I313" i="34"/>
  <c r="H313" i="34"/>
  <c r="G313" i="34"/>
  <c r="I291" i="34"/>
  <c r="H291" i="34"/>
  <c r="G291" i="34"/>
  <c r="I282" i="34"/>
  <c r="H282" i="34"/>
  <c r="G282" i="34"/>
  <c r="I266" i="34"/>
  <c r="H266" i="34"/>
  <c r="G266" i="34"/>
  <c r="I254" i="34"/>
  <c r="H254" i="34"/>
  <c r="G254" i="34"/>
  <c r="I243" i="34"/>
  <c r="H243" i="34"/>
  <c r="G243" i="34"/>
  <c r="I237" i="34"/>
  <c r="H237" i="34"/>
  <c r="G237" i="34"/>
  <c r="I219" i="34"/>
  <c r="H219" i="34"/>
  <c r="G219" i="34"/>
  <c r="I211" i="34"/>
  <c r="H211" i="34"/>
  <c r="G211" i="34"/>
  <c r="I199" i="34"/>
  <c r="H199" i="34"/>
  <c r="G199" i="34"/>
  <c r="I192" i="34"/>
  <c r="H192" i="34"/>
  <c r="G192" i="34"/>
  <c r="I175" i="34"/>
  <c r="H175" i="34"/>
  <c r="G175" i="34"/>
  <c r="I167" i="34"/>
  <c r="H167" i="34"/>
  <c r="G167" i="34"/>
  <c r="I149" i="34"/>
  <c r="H149" i="34"/>
  <c r="G149" i="34"/>
  <c r="I135" i="34"/>
  <c r="H135" i="34"/>
  <c r="G135" i="34"/>
  <c r="I116" i="34"/>
  <c r="H116" i="34"/>
  <c r="G116" i="34"/>
  <c r="I97" i="34"/>
  <c r="H97" i="34"/>
  <c r="G97" i="34"/>
  <c r="I69" i="34"/>
  <c r="H69" i="34"/>
  <c r="G69" i="34"/>
  <c r="I62" i="34"/>
  <c r="H62" i="34"/>
  <c r="G62" i="34"/>
  <c r="I35" i="34"/>
  <c r="H35" i="34"/>
  <c r="G35" i="34"/>
  <c r="I27" i="34"/>
  <c r="H27" i="34"/>
  <c r="G27" i="34"/>
  <c r="I17" i="34"/>
  <c r="H17" i="34"/>
  <c r="G17" i="34"/>
  <c r="I11" i="34"/>
  <c r="H11" i="34"/>
  <c r="G11" i="34"/>
  <c r="H6" i="34"/>
  <c r="I6" i="34"/>
  <c r="G6" i="34"/>
  <c r="I403" i="34"/>
  <c r="H403" i="34"/>
  <c r="G403" i="34"/>
  <c r="I395" i="34"/>
  <c r="H395" i="34"/>
  <c r="G395" i="34"/>
  <c r="I330" i="34"/>
  <c r="H330" i="34"/>
  <c r="G330" i="34"/>
  <c r="I310" i="34"/>
  <c r="H310" i="34"/>
  <c r="G310" i="34"/>
  <c r="I302" i="34"/>
  <c r="H302" i="34"/>
  <c r="G302" i="34"/>
  <c r="I275" i="34"/>
  <c r="H275" i="34"/>
  <c r="G275" i="34"/>
  <c r="I128" i="34"/>
  <c r="H128" i="34"/>
  <c r="G128" i="34"/>
  <c r="I109" i="34"/>
  <c r="H109" i="34"/>
  <c r="G109" i="34"/>
  <c r="I77" i="34"/>
  <c r="H77" i="34"/>
  <c r="G77" i="34"/>
  <c r="I55" i="34"/>
  <c r="H55" i="34"/>
  <c r="G55" i="34"/>
  <c r="I47" i="34"/>
  <c r="H47" i="34"/>
  <c r="G47" i="34"/>
  <c r="I160" i="34"/>
  <c r="H160" i="34"/>
  <c r="G160" i="34"/>
  <c r="I392" i="34"/>
  <c r="H392" i="34"/>
  <c r="G392" i="34"/>
  <c r="I380" i="34"/>
  <c r="H380" i="34"/>
  <c r="G380" i="34"/>
  <c r="I371" i="34"/>
  <c r="H371" i="34"/>
  <c r="G371" i="34"/>
  <c r="I334" i="34"/>
  <c r="H334" i="34"/>
  <c r="G334" i="34"/>
  <c r="I315" i="34"/>
  <c r="H315" i="34"/>
  <c r="G315" i="34"/>
  <c r="I299" i="34"/>
  <c r="H299" i="34"/>
  <c r="G299" i="34"/>
  <c r="I288" i="34"/>
  <c r="H288" i="34"/>
  <c r="G288" i="34"/>
  <c r="I279" i="34"/>
  <c r="H279" i="34"/>
  <c r="G279" i="34"/>
  <c r="I234" i="34"/>
  <c r="H234" i="34"/>
  <c r="G234" i="34"/>
  <c r="I208" i="34"/>
  <c r="H208" i="34"/>
  <c r="G208" i="34"/>
  <c r="I189" i="34"/>
  <c r="H189" i="34"/>
  <c r="G189" i="34"/>
  <c r="I164" i="34"/>
  <c r="H164" i="34"/>
  <c r="G164" i="34"/>
  <c r="I157" i="34"/>
  <c r="H157" i="34"/>
  <c r="G157" i="34"/>
  <c r="I146" i="34"/>
  <c r="H146" i="34"/>
  <c r="G146" i="34"/>
  <c r="I125" i="34"/>
  <c r="H125" i="34"/>
  <c r="G125" i="34"/>
  <c r="I113" i="34"/>
  <c r="H113" i="34"/>
  <c r="G113" i="34"/>
  <c r="I106" i="34"/>
  <c r="H106" i="34"/>
  <c r="G106" i="34"/>
  <c r="I94" i="34"/>
  <c r="H94" i="34"/>
  <c r="G94" i="34"/>
  <c r="I59" i="34"/>
  <c r="H59" i="34"/>
  <c r="G59" i="34"/>
  <c r="I44" i="34"/>
  <c r="H44" i="34"/>
  <c r="G44" i="34"/>
  <c r="I32" i="34"/>
  <c r="H32" i="34"/>
  <c r="G32" i="34"/>
  <c r="I24" i="34"/>
  <c r="H24" i="34"/>
  <c r="G24" i="34"/>
  <c r="I8" i="34"/>
  <c r="H8" i="34"/>
  <c r="G8" i="34"/>
  <c r="I3" i="34"/>
  <c r="H3" i="34"/>
  <c r="G3" i="34"/>
  <c r="H391" i="34"/>
  <c r="I391" i="34" s="1"/>
  <c r="G391" i="34"/>
  <c r="H379" i="34"/>
  <c r="I379" i="34" s="1"/>
  <c r="G379" i="34"/>
  <c r="H370" i="34"/>
  <c r="I370" i="34" s="1"/>
  <c r="G370" i="34"/>
  <c r="H356" i="34"/>
  <c r="I356" i="34" s="1"/>
  <c r="G356" i="34"/>
  <c r="H343" i="34"/>
  <c r="I343" i="34" s="1"/>
  <c r="G343" i="34"/>
  <c r="H333" i="34"/>
  <c r="I333" i="34" s="1"/>
  <c r="G333" i="34"/>
  <c r="H314" i="34"/>
  <c r="I314" i="34" s="1"/>
  <c r="G314" i="34"/>
  <c r="H298" i="34"/>
  <c r="I298" i="34" s="1"/>
  <c r="G298" i="34"/>
  <c r="H287" i="34"/>
  <c r="I287" i="34" s="1"/>
  <c r="G287" i="34"/>
  <c r="H278" i="34"/>
  <c r="I278" i="34" s="1"/>
  <c r="G278" i="34"/>
  <c r="H251" i="34"/>
  <c r="I251" i="34" s="1"/>
  <c r="G251" i="34"/>
  <c r="H233" i="34"/>
  <c r="I233" i="34" s="1"/>
  <c r="G233" i="34"/>
  <c r="H207" i="34"/>
  <c r="I207" i="34" s="1"/>
  <c r="G207" i="34"/>
  <c r="H188" i="34"/>
  <c r="I188" i="34" s="1"/>
  <c r="G188" i="34"/>
  <c r="H172" i="34"/>
  <c r="I172" i="34" s="1"/>
  <c r="G172" i="34"/>
  <c r="H163" i="34"/>
  <c r="I163" i="34" s="1"/>
  <c r="G163" i="34"/>
  <c r="H156" i="34"/>
  <c r="I156" i="34" s="1"/>
  <c r="G156" i="34"/>
  <c r="H145" i="34"/>
  <c r="I145" i="34" s="1"/>
  <c r="G145" i="34"/>
  <c r="H132" i="34"/>
  <c r="I132" i="34" s="1"/>
  <c r="G132" i="34"/>
  <c r="H124" i="34"/>
  <c r="I124" i="34" s="1"/>
  <c r="G124" i="34"/>
  <c r="H112" i="34"/>
  <c r="I112" i="34" s="1"/>
  <c r="G112" i="34"/>
  <c r="H105" i="34"/>
  <c r="I105" i="34" s="1"/>
  <c r="G105" i="34"/>
  <c r="H93" i="34"/>
  <c r="I93" i="34" s="1"/>
  <c r="G93" i="34"/>
  <c r="H84" i="34"/>
  <c r="I84" i="34" s="1"/>
  <c r="G84" i="34"/>
  <c r="H58" i="34"/>
  <c r="I58" i="34" s="1"/>
  <c r="G58" i="34"/>
  <c r="H43" i="34"/>
  <c r="I43" i="34" s="1"/>
  <c r="G43" i="34"/>
  <c r="H31" i="34"/>
  <c r="I31" i="34" s="1"/>
  <c r="G31" i="34"/>
  <c r="H23" i="34"/>
  <c r="I23" i="34" s="1"/>
  <c r="G23" i="34"/>
  <c r="H2" i="34"/>
  <c r="I2" i="34" s="1"/>
  <c r="G2" i="34"/>
  <c r="G7" i="34"/>
  <c r="H7" i="34"/>
  <c r="I7" i="34" s="1"/>
  <c r="I399" i="34"/>
  <c r="H399" i="34"/>
  <c r="G399" i="34"/>
  <c r="I394" i="34"/>
  <c r="H394" i="34"/>
  <c r="G394" i="34"/>
  <c r="I388" i="34"/>
  <c r="H388" i="34"/>
  <c r="G388" i="34"/>
  <c r="I386" i="34"/>
  <c r="H386" i="34"/>
  <c r="G386" i="34"/>
  <c r="I382" i="34"/>
  <c r="H382" i="34"/>
  <c r="G382" i="34"/>
  <c r="I378" i="34"/>
  <c r="H378" i="34"/>
  <c r="G378" i="34"/>
  <c r="I373" i="34"/>
  <c r="H373" i="34"/>
  <c r="G373" i="34"/>
  <c r="I364" i="34"/>
  <c r="H364" i="34"/>
  <c r="G364" i="34"/>
  <c r="I363" i="34"/>
  <c r="H363" i="34"/>
  <c r="G363" i="34"/>
  <c r="I358" i="34"/>
  <c r="H358" i="34"/>
  <c r="G358" i="34"/>
  <c r="I350" i="34"/>
  <c r="H350" i="34"/>
  <c r="G350" i="34"/>
  <c r="I349" i="34"/>
  <c r="H349" i="34"/>
  <c r="G349" i="34"/>
  <c r="I345" i="34"/>
  <c r="H345" i="34"/>
  <c r="G345" i="34"/>
  <c r="I339" i="34"/>
  <c r="H339" i="34"/>
  <c r="G339" i="34"/>
  <c r="I336" i="34"/>
  <c r="H336" i="34"/>
  <c r="G336" i="34"/>
  <c r="I326" i="34"/>
  <c r="H326" i="34"/>
  <c r="G326" i="34"/>
  <c r="I325" i="34"/>
  <c r="H325" i="34"/>
  <c r="G325" i="34"/>
  <c r="I320" i="34"/>
  <c r="H320" i="34"/>
  <c r="G320" i="34"/>
  <c r="I317" i="34"/>
  <c r="H317" i="34"/>
  <c r="G317" i="34"/>
  <c r="I306" i="34"/>
  <c r="H306" i="34"/>
  <c r="G306" i="34"/>
  <c r="I301" i="34"/>
  <c r="H301" i="34"/>
  <c r="G301" i="34"/>
  <c r="I294" i="34"/>
  <c r="H294" i="34"/>
  <c r="G294" i="34"/>
  <c r="I290" i="34"/>
  <c r="H290" i="34"/>
  <c r="G290" i="34"/>
  <c r="I286" i="34"/>
  <c r="H286" i="34"/>
  <c r="G286" i="34"/>
  <c r="I281" i="34"/>
  <c r="H281" i="34"/>
  <c r="G281" i="34"/>
  <c r="I271" i="34"/>
  <c r="H271" i="34"/>
  <c r="G271" i="34"/>
  <c r="I269" i="34"/>
  <c r="H269" i="34"/>
  <c r="G269" i="34"/>
  <c r="I265" i="34"/>
  <c r="H265" i="34"/>
  <c r="G265" i="34"/>
  <c r="I258" i="34"/>
  <c r="H258" i="34"/>
  <c r="G258" i="34"/>
  <c r="I257" i="34"/>
  <c r="H257" i="34"/>
  <c r="G257" i="34"/>
  <c r="I253" i="34"/>
  <c r="H253" i="34"/>
  <c r="G253" i="34"/>
  <c r="I246" i="34"/>
  <c r="H246" i="34"/>
  <c r="G246" i="34"/>
  <c r="I240" i="34"/>
  <c r="H240" i="34"/>
  <c r="G240" i="34"/>
  <c r="I236" i="34"/>
  <c r="H236" i="34"/>
  <c r="G236" i="34"/>
  <c r="I224" i="34"/>
  <c r="H224" i="34"/>
  <c r="G224" i="34"/>
  <c r="I222" i="34"/>
  <c r="H222" i="34"/>
  <c r="G222" i="34"/>
  <c r="I218" i="34"/>
  <c r="H218" i="34"/>
  <c r="G218" i="34"/>
  <c r="I215" i="34"/>
  <c r="H215" i="34"/>
  <c r="G215" i="34"/>
  <c r="I210" i="34"/>
  <c r="H210" i="34"/>
  <c r="G210" i="34"/>
  <c r="I202" i="34"/>
  <c r="H202" i="34"/>
  <c r="G202" i="34"/>
  <c r="I196" i="34"/>
  <c r="H196" i="34"/>
  <c r="G196" i="34"/>
  <c r="I191" i="34"/>
  <c r="H191" i="34"/>
  <c r="G191" i="34"/>
  <c r="I180" i="34"/>
  <c r="H180" i="34"/>
  <c r="G180" i="34"/>
  <c r="I178" i="34"/>
  <c r="H178" i="34"/>
  <c r="G178" i="34"/>
  <c r="I174" i="34"/>
  <c r="H174" i="34"/>
  <c r="G174" i="34"/>
  <c r="I170" i="34"/>
  <c r="H170" i="34"/>
  <c r="G170" i="34"/>
  <c r="I166" i="34"/>
  <c r="H166" i="34"/>
  <c r="G166" i="34"/>
  <c r="I159" i="34"/>
  <c r="H159" i="34"/>
  <c r="G159" i="34"/>
  <c r="I153" i="34"/>
  <c r="H153" i="34"/>
  <c r="G153" i="34"/>
  <c r="I152" i="34"/>
  <c r="H152" i="34"/>
  <c r="G152" i="34"/>
  <c r="I148" i="34"/>
  <c r="H148" i="34"/>
  <c r="G148" i="34"/>
  <c r="I139" i="34"/>
  <c r="H139" i="34"/>
  <c r="G139" i="34"/>
  <c r="I138" i="34"/>
  <c r="H138" i="34"/>
  <c r="G138" i="34"/>
  <c r="I134" i="34"/>
  <c r="H134" i="34"/>
  <c r="G134" i="34"/>
  <c r="I127" i="34"/>
  <c r="H127" i="34"/>
  <c r="G127" i="34"/>
  <c r="I121" i="34"/>
  <c r="H121" i="34"/>
  <c r="G121" i="34"/>
  <c r="I120" i="34"/>
  <c r="H120" i="34"/>
  <c r="G120" i="34"/>
  <c r="I115" i="34"/>
  <c r="H115" i="34"/>
  <c r="G115" i="34"/>
  <c r="I108" i="34"/>
  <c r="H108" i="34"/>
  <c r="G108" i="34"/>
  <c r="I102" i="34"/>
  <c r="H102" i="34"/>
  <c r="G102" i="34"/>
  <c r="I101" i="34"/>
  <c r="H101" i="34"/>
  <c r="G101" i="34"/>
  <c r="I96" i="34"/>
  <c r="H96" i="34"/>
  <c r="G96" i="34"/>
  <c r="I89" i="34"/>
  <c r="H89" i="34"/>
  <c r="G89" i="34"/>
  <c r="I86" i="34"/>
  <c r="H86" i="34"/>
  <c r="G86" i="34"/>
  <c r="I73" i="34"/>
  <c r="H73" i="34"/>
  <c r="G73" i="34"/>
  <c r="I71" i="34"/>
  <c r="H71" i="34"/>
  <c r="G71" i="34"/>
  <c r="I66" i="34"/>
  <c r="H66" i="34"/>
  <c r="G66" i="34"/>
  <c r="I61" i="34"/>
  <c r="H61" i="34"/>
  <c r="G61" i="34"/>
  <c r="I51" i="34"/>
  <c r="H51" i="34"/>
  <c r="G51" i="34"/>
  <c r="I46" i="34"/>
  <c r="H46" i="34"/>
  <c r="G46" i="34"/>
  <c r="I40" i="34"/>
  <c r="H40" i="34"/>
  <c r="G40" i="34"/>
  <c r="I38" i="34"/>
  <c r="H38" i="34"/>
  <c r="G38" i="34"/>
  <c r="I34" i="34"/>
  <c r="H34" i="34"/>
  <c r="G34" i="34"/>
  <c r="I30" i="34"/>
  <c r="H30" i="34"/>
  <c r="G30" i="34"/>
  <c r="I26" i="34"/>
  <c r="H26" i="34"/>
  <c r="G26" i="34"/>
  <c r="I20" i="34"/>
  <c r="H20" i="34"/>
  <c r="G20" i="34"/>
  <c r="I14" i="34"/>
  <c r="H14" i="34"/>
  <c r="G14" i="34"/>
  <c r="I10" i="34"/>
  <c r="H10" i="34"/>
  <c r="G10" i="34"/>
  <c r="G5" i="34"/>
  <c r="H5" i="34"/>
  <c r="I5" i="34"/>
  <c r="I404" i="34"/>
  <c r="I402" i="34"/>
  <c r="I396" i="34"/>
  <c r="I393" i="34"/>
  <c r="I385" i="34"/>
  <c r="I381" i="34"/>
  <c r="I377" i="34"/>
  <c r="I372" i="34"/>
  <c r="I369" i="34"/>
  <c r="I367" i="34"/>
  <c r="I362" i="34"/>
  <c r="I357" i="34"/>
  <c r="I355" i="34"/>
  <c r="I353" i="34"/>
  <c r="I348" i="34"/>
  <c r="I344" i="34"/>
  <c r="I338" i="34"/>
  <c r="I335" i="34"/>
  <c r="I331" i="34"/>
  <c r="I329" i="34"/>
  <c r="I322" i="34"/>
  <c r="I316" i="34"/>
  <c r="I311" i="34"/>
  <c r="I309" i="34"/>
  <c r="I303" i="34"/>
  <c r="I300" i="34"/>
  <c r="I293" i="34"/>
  <c r="I289" i="34"/>
  <c r="I285" i="34"/>
  <c r="I280" i="34"/>
  <c r="I276" i="34"/>
  <c r="I274" i="34"/>
  <c r="I268" i="34"/>
  <c r="I264" i="34"/>
  <c r="I263" i="34"/>
  <c r="I261" i="34"/>
  <c r="I256" i="34"/>
  <c r="I252" i="34"/>
  <c r="I245" i="34"/>
  <c r="I242" i="34"/>
  <c r="I239" i="34"/>
  <c r="I235" i="34"/>
  <c r="I230" i="34"/>
  <c r="I228" i="34"/>
  <c r="I221" i="34"/>
  <c r="I217" i="34"/>
  <c r="I214" i="34"/>
  <c r="I209" i="34"/>
  <c r="I201" i="34"/>
  <c r="I198" i="34"/>
  <c r="I195" i="34"/>
  <c r="I190" i="34"/>
  <c r="I186" i="34"/>
  <c r="I184" i="34"/>
  <c r="I177" i="34"/>
  <c r="I173" i="34"/>
  <c r="I165" i="34"/>
  <c r="I161" i="34"/>
  <c r="I158" i="34"/>
  <c r="I151" i="34"/>
  <c r="I147" i="34"/>
  <c r="I144" i="34"/>
  <c r="I142" i="34"/>
  <c r="I137" i="34"/>
  <c r="I133" i="34"/>
  <c r="I129" i="34"/>
  <c r="I126" i="34"/>
  <c r="I119" i="34"/>
  <c r="I114" i="34"/>
  <c r="I110" i="34"/>
  <c r="I107" i="34"/>
  <c r="I100" i="34"/>
  <c r="I95" i="34"/>
  <c r="I88" i="34"/>
  <c r="I85" i="34"/>
  <c r="I82" i="34"/>
  <c r="I78" i="34"/>
  <c r="I76" i="34"/>
  <c r="I68" i="34"/>
  <c r="I65" i="34"/>
  <c r="I60" i="34"/>
  <c r="I56" i="34"/>
  <c r="I54" i="34"/>
  <c r="I48" i="34"/>
  <c r="I45" i="34"/>
  <c r="I37" i="34"/>
  <c r="I33" i="34"/>
  <c r="I29" i="34"/>
  <c r="I25" i="34"/>
  <c r="I19" i="34"/>
  <c r="I16" i="34"/>
  <c r="I13" i="34"/>
  <c r="I9" i="34"/>
  <c r="I4" i="34"/>
  <c r="H404" i="34"/>
  <c r="H402" i="34"/>
  <c r="H396" i="34"/>
  <c r="H393" i="34"/>
  <c r="H385" i="34"/>
  <c r="H381" i="34"/>
  <c r="H377" i="34"/>
  <c r="H372" i="34"/>
  <c r="H369" i="34"/>
  <c r="H367" i="34"/>
  <c r="H362" i="34"/>
  <c r="H357" i="34"/>
  <c r="H355" i="34"/>
  <c r="H353" i="34"/>
  <c r="H348" i="34"/>
  <c r="H344" i="34"/>
  <c r="H338" i="34"/>
  <c r="H335" i="34"/>
  <c r="H331" i="34"/>
  <c r="H329" i="34"/>
  <c r="H322" i="34"/>
  <c r="H316" i="34"/>
  <c r="H311" i="34"/>
  <c r="H309" i="34"/>
  <c r="H303" i="34"/>
  <c r="H300" i="34"/>
  <c r="H293" i="34"/>
  <c r="H289" i="34"/>
  <c r="H285" i="34"/>
  <c r="H280" i="34"/>
  <c r="H276" i="34"/>
  <c r="H274" i="34"/>
  <c r="H268" i="34"/>
  <c r="H264" i="34"/>
  <c r="H263" i="34"/>
  <c r="H261" i="34"/>
  <c r="H256" i="34"/>
  <c r="H252" i="34"/>
  <c r="H245" i="34"/>
  <c r="H242" i="34"/>
  <c r="H239" i="34"/>
  <c r="H235" i="34"/>
  <c r="H230" i="34"/>
  <c r="H228" i="34"/>
  <c r="H221" i="34"/>
  <c r="H217" i="34"/>
  <c r="H214" i="34"/>
  <c r="H209" i="34"/>
  <c r="H201" i="34"/>
  <c r="H198" i="34"/>
  <c r="H195" i="34"/>
  <c r="H190" i="34"/>
  <c r="H186" i="34"/>
  <c r="H184" i="34"/>
  <c r="H177" i="34"/>
  <c r="H173" i="34"/>
  <c r="H165" i="34"/>
  <c r="H161" i="34"/>
  <c r="H158" i="34"/>
  <c r="H151" i="34"/>
  <c r="H147" i="34"/>
  <c r="H144" i="34"/>
  <c r="H142" i="34"/>
  <c r="H137" i="34"/>
  <c r="H133" i="34"/>
  <c r="H129" i="34"/>
  <c r="H126" i="34"/>
  <c r="H119" i="34"/>
  <c r="H114" i="34"/>
  <c r="H110" i="34"/>
  <c r="H107" i="34"/>
  <c r="H100" i="34"/>
  <c r="H95" i="34"/>
  <c r="H88" i="34"/>
  <c r="H85" i="34"/>
  <c r="H82" i="34"/>
  <c r="H78" i="34"/>
  <c r="H76" i="34"/>
  <c r="H68" i="34"/>
  <c r="H65" i="34"/>
  <c r="H60" i="34"/>
  <c r="H56" i="34"/>
  <c r="H54" i="34"/>
  <c r="H48" i="34"/>
  <c r="H45" i="34"/>
  <c r="H37" i="34"/>
  <c r="H33" i="34"/>
  <c r="H29" i="34"/>
  <c r="H25" i="34"/>
  <c r="H19" i="34"/>
  <c r="H16" i="34"/>
  <c r="H13" i="34"/>
  <c r="H9" i="34"/>
  <c r="H4" i="34"/>
  <c r="G404" i="34"/>
  <c r="G402" i="34"/>
  <c r="G396" i="34"/>
  <c r="G393" i="34"/>
  <c r="G385" i="34"/>
  <c r="G381" i="34"/>
  <c r="G377" i="34"/>
  <c r="G372" i="34"/>
  <c r="G369" i="34"/>
  <c r="G367" i="34"/>
  <c r="G362" i="34"/>
  <c r="G357" i="34"/>
  <c r="G355" i="34"/>
  <c r="G353" i="34"/>
  <c r="G348" i="34"/>
  <c r="G344" i="34"/>
  <c r="G338" i="34"/>
  <c r="G335" i="34"/>
  <c r="G331" i="34"/>
  <c r="G329" i="34"/>
  <c r="G322" i="34"/>
  <c r="G316" i="34"/>
  <c r="G311" i="34"/>
  <c r="G309" i="34"/>
  <c r="G303" i="34"/>
  <c r="G300" i="34"/>
  <c r="G293" i="34"/>
  <c r="G289" i="34"/>
  <c r="G285" i="34"/>
  <c r="G280" i="34"/>
  <c r="G276" i="34"/>
  <c r="G274" i="34"/>
  <c r="G268" i="34"/>
  <c r="G264" i="34"/>
  <c r="G263" i="34"/>
  <c r="G261" i="34"/>
  <c r="G256" i="34"/>
  <c r="G252" i="34"/>
  <c r="G245" i="34"/>
  <c r="G242" i="34"/>
  <c r="G239" i="34"/>
  <c r="G235" i="34"/>
  <c r="G230" i="34"/>
  <c r="G228" i="34"/>
  <c r="G221" i="34"/>
  <c r="G217" i="34"/>
  <c r="G214" i="34"/>
  <c r="G209" i="34"/>
  <c r="G201" i="34"/>
  <c r="G198" i="34"/>
  <c r="G195" i="34"/>
  <c r="G190" i="34"/>
  <c r="G186" i="34"/>
  <c r="G184" i="34"/>
  <c r="G177" i="34"/>
  <c r="G173" i="34"/>
  <c r="G165" i="34"/>
  <c r="G161" i="34"/>
  <c r="G158" i="34"/>
  <c r="G151" i="34"/>
  <c r="G147" i="34"/>
  <c r="G144" i="34"/>
  <c r="G142" i="34"/>
  <c r="G137" i="34"/>
  <c r="G133" i="34"/>
  <c r="G129" i="34"/>
  <c r="G126" i="34"/>
  <c r="G119" i="34"/>
  <c r="G114" i="34"/>
  <c r="G110" i="34"/>
  <c r="G107" i="34"/>
  <c r="G100" i="34"/>
  <c r="G95" i="34"/>
  <c r="G88" i="34"/>
  <c r="G85" i="34"/>
  <c r="G82" i="34"/>
  <c r="G78" i="34"/>
  <c r="G76" i="34"/>
  <c r="G68" i="34"/>
  <c r="G65" i="34"/>
  <c r="G60" i="34"/>
  <c r="G56" i="34"/>
  <c r="G54" i="34"/>
  <c r="G48" i="34"/>
  <c r="G45" i="34"/>
  <c r="G37" i="34"/>
  <c r="G33" i="34"/>
  <c r="G29" i="34"/>
  <c r="G25" i="34"/>
  <c r="G19" i="34"/>
  <c r="G16" i="34"/>
  <c r="G13" i="34"/>
  <c r="G9" i="34"/>
  <c r="G4" i="34"/>
  <c r="O34" i="32"/>
  <c r="P34" i="32" s="1"/>
  <c r="Q34" i="32" s="1"/>
  <c r="O33" i="32"/>
  <c r="P33" i="32" s="1"/>
  <c r="Q33" i="32" s="1"/>
  <c r="E66" i="32" l="1"/>
  <c r="E62" i="32"/>
  <c r="Y56" i="32" a="1"/>
  <c r="Y56" i="32" s="1"/>
  <c r="Y52" i="32" a="1"/>
  <c r="Y52" i="32" s="1"/>
  <c r="A2" i="32"/>
  <c r="A2" i="25"/>
  <c r="A3" i="25" s="1"/>
  <c r="D23" i="29"/>
  <c r="E92" i="25"/>
  <c r="E88" i="25"/>
  <c r="I3" i="32" l="1"/>
  <c r="A4" i="32"/>
  <c r="A5" i="32" s="1"/>
  <c r="A6" i="32" s="1"/>
  <c r="A21" i="25"/>
  <c r="A22" i="25"/>
  <c r="A4" i="25"/>
  <c r="I29" i="25" l="1"/>
  <c r="I30" i="25"/>
  <c r="I8" i="32"/>
  <c r="J8" i="32" s="1"/>
  <c r="I7" i="32"/>
  <c r="J7" i="32" s="1"/>
  <c r="I6" i="32"/>
  <c r="J6" i="32" s="1"/>
  <c r="I5" i="32"/>
  <c r="J5" i="32" s="1"/>
  <c r="I9" i="32"/>
  <c r="I10" i="32" s="1"/>
  <c r="I4" i="32"/>
  <c r="J4" i="32" s="1"/>
  <c r="A7" i="32"/>
  <c r="A8" i="32" s="1"/>
  <c r="A19" i="32"/>
  <c r="A11" i="32"/>
  <c r="A12" i="32" s="1"/>
  <c r="A18" i="32"/>
  <c r="A9" i="32"/>
  <c r="A15" i="32"/>
  <c r="A16" i="32" s="1"/>
  <c r="A13" i="32"/>
  <c r="A14" i="32" s="1"/>
  <c r="G30" i="25"/>
  <c r="G54" i="25"/>
  <c r="H54" i="25" s="1"/>
  <c r="I36" i="25"/>
  <c r="I60" i="25"/>
  <c r="I53" i="25"/>
  <c r="I61" i="25"/>
  <c r="L54" i="25"/>
  <c r="I54" i="25"/>
  <c r="L53" i="25"/>
  <c r="F53" i="25"/>
  <c r="C53" i="25"/>
  <c r="C54" i="25"/>
  <c r="C30" i="25"/>
  <c r="I37" i="25"/>
  <c r="C29" i="25"/>
  <c r="L29" i="25"/>
  <c r="F29" i="25"/>
  <c r="L30" i="25"/>
  <c r="A23" i="25"/>
  <c r="I62" i="25" s="1"/>
  <c r="A7" i="25"/>
  <c r="A8" i="25" s="1"/>
  <c r="A5" i="25"/>
  <c r="A6" i="25" s="1"/>
  <c r="I38" i="25" l="1"/>
  <c r="I33" i="25"/>
  <c r="I22" i="25"/>
  <c r="I31" i="25"/>
  <c r="J9" i="32"/>
  <c r="A10" i="32"/>
  <c r="A17" i="32"/>
  <c r="L68" i="25"/>
  <c r="I55" i="25"/>
  <c r="J29" i="25"/>
  <c r="M57" i="25"/>
  <c r="N57" i="25" s="1"/>
  <c r="M64" i="25"/>
  <c r="N64" i="25" s="1"/>
  <c r="G57" i="25"/>
  <c r="H57" i="25" s="1"/>
  <c r="D57" i="25"/>
  <c r="E57" i="25" s="1"/>
  <c r="D64" i="25"/>
  <c r="L57" i="25"/>
  <c r="C57" i="25"/>
  <c r="C64" i="25" s="1"/>
  <c r="D54" i="25"/>
  <c r="E54" i="25" s="1"/>
  <c r="L55" i="25"/>
  <c r="L62" i="25"/>
  <c r="C55" i="25"/>
  <c r="I64" i="25"/>
  <c r="I57" i="25"/>
  <c r="F57" i="25"/>
  <c r="J53" i="25"/>
  <c r="F55" i="25"/>
  <c r="L64" i="25"/>
  <c r="C44" i="25"/>
  <c r="D53" i="25"/>
  <c r="E53" i="25" s="1"/>
  <c r="M53" i="25"/>
  <c r="G53" i="25"/>
  <c r="C68" i="25"/>
  <c r="J61" i="25"/>
  <c r="K61" i="25" s="1"/>
  <c r="J54" i="25"/>
  <c r="K54" i="25" s="1"/>
  <c r="F54" i="25"/>
  <c r="F68" i="25" s="1"/>
  <c r="M54" i="25"/>
  <c r="N54" i="25" s="1"/>
  <c r="I70" i="25"/>
  <c r="C60" i="25"/>
  <c r="I68" i="25"/>
  <c r="C61" i="25"/>
  <c r="M40" i="25"/>
  <c r="N40" i="25" s="1"/>
  <c r="L40" i="25"/>
  <c r="I40" i="25"/>
  <c r="J40" i="25" s="1"/>
  <c r="K40" i="25" s="1"/>
  <c r="C37" i="25"/>
  <c r="G33" i="25"/>
  <c r="H33" i="25" s="1"/>
  <c r="M33" i="25"/>
  <c r="D33" i="25"/>
  <c r="D40" i="25" s="1"/>
  <c r="F33" i="25"/>
  <c r="L33" i="25"/>
  <c r="C33" i="25"/>
  <c r="I44" i="25"/>
  <c r="L44" i="25"/>
  <c r="I46" i="25"/>
  <c r="J37" i="25"/>
  <c r="K37" i="25" s="1"/>
  <c r="F30" i="25"/>
  <c r="M30" i="25"/>
  <c r="D30" i="25"/>
  <c r="D37" i="25" s="1"/>
  <c r="E37" i="25" s="1"/>
  <c r="J30" i="25"/>
  <c r="C31" i="25"/>
  <c r="D29" i="25"/>
  <c r="L38" i="25"/>
  <c r="C36" i="25"/>
  <c r="G29" i="25"/>
  <c r="G44" i="25" s="1"/>
  <c r="L31" i="25"/>
  <c r="F31" i="25"/>
  <c r="M29" i="25"/>
  <c r="A19" i="25"/>
  <c r="A18" i="25"/>
  <c r="A13" i="25"/>
  <c r="A14" i="25" s="1"/>
  <c r="A15" i="25"/>
  <c r="A16" i="25" s="1"/>
  <c r="A9" i="25"/>
  <c r="A11" i="25"/>
  <c r="A12" i="25" s="1"/>
  <c r="J10" i="32" l="1"/>
  <c r="J57" i="25"/>
  <c r="K57" i="25" s="1"/>
  <c r="P57" i="25" s="1"/>
  <c r="J64" i="25"/>
  <c r="K64" i="25" s="1"/>
  <c r="J60" i="25"/>
  <c r="K60" i="25" s="1"/>
  <c r="K70" i="25" s="1"/>
  <c r="D62" i="25"/>
  <c r="E62" i="25" s="1"/>
  <c r="M62" i="25"/>
  <c r="N62" i="25" s="1"/>
  <c r="J62" i="25"/>
  <c r="K62" i="25" s="1"/>
  <c r="J55" i="25"/>
  <c r="K55" i="25" s="1"/>
  <c r="M55" i="25"/>
  <c r="N55" i="25" s="1"/>
  <c r="D44" i="25"/>
  <c r="D55" i="25"/>
  <c r="E55" i="25" s="1"/>
  <c r="G55" i="25"/>
  <c r="H55" i="25" s="1"/>
  <c r="C62" i="25"/>
  <c r="D68" i="25"/>
  <c r="C70" i="25"/>
  <c r="J68" i="25"/>
  <c r="K53" i="25"/>
  <c r="K68" i="25" s="1"/>
  <c r="B31" i="29" s="1"/>
  <c r="N53" i="25"/>
  <c r="N68" i="25" s="1"/>
  <c r="B32" i="29" s="1"/>
  <c r="M68" i="25"/>
  <c r="D61" i="25"/>
  <c r="E61" i="25" s="1"/>
  <c r="P54" i="25"/>
  <c r="F61" i="25"/>
  <c r="D60" i="25"/>
  <c r="H53" i="25"/>
  <c r="H68" i="25" s="1"/>
  <c r="B30" i="29" s="1"/>
  <c r="G68" i="25"/>
  <c r="E64" i="25"/>
  <c r="F37" i="25"/>
  <c r="P37" i="25"/>
  <c r="J36" i="25"/>
  <c r="K36" i="25" s="1"/>
  <c r="K46" i="25" s="1"/>
  <c r="D20" i="29" s="1"/>
  <c r="C46" i="25"/>
  <c r="N33" i="25"/>
  <c r="C40" i="25"/>
  <c r="E33" i="25"/>
  <c r="E40" i="25" s="1"/>
  <c r="J33" i="25"/>
  <c r="J38" i="25"/>
  <c r="K38" i="25" s="1"/>
  <c r="J44" i="25"/>
  <c r="M44" i="25"/>
  <c r="F44" i="25"/>
  <c r="H29" i="25"/>
  <c r="E29" i="25"/>
  <c r="K29" i="25"/>
  <c r="N29" i="25"/>
  <c r="M31" i="25"/>
  <c r="N31" i="25" s="1"/>
  <c r="D31" i="25"/>
  <c r="C38" i="25"/>
  <c r="G31" i="25"/>
  <c r="H31" i="25" s="1"/>
  <c r="M38" i="25"/>
  <c r="N38" i="25" s="1"/>
  <c r="J31" i="25"/>
  <c r="K31" i="25" s="1"/>
  <c r="D36" i="25"/>
  <c r="A10" i="25"/>
  <c r="A17" i="25"/>
  <c r="A24" i="25" s="1"/>
  <c r="K3" i="32" l="1"/>
  <c r="K5" i="32" s="1"/>
  <c r="L5" i="32" s="1"/>
  <c r="A21" i="32"/>
  <c r="P64" i="25"/>
  <c r="P62" i="25"/>
  <c r="D31" i="29"/>
  <c r="E31" i="25"/>
  <c r="P31" i="25" s="1"/>
  <c r="A31" i="25"/>
  <c r="P61" i="25"/>
  <c r="P53" i="25"/>
  <c r="E68" i="25"/>
  <c r="E60" i="25"/>
  <c r="P60" i="25" s="1"/>
  <c r="P55" i="25"/>
  <c r="P40" i="25"/>
  <c r="P29" i="25"/>
  <c r="K33" i="25"/>
  <c r="A25" i="25"/>
  <c r="C34" i="25" s="1"/>
  <c r="E36" i="25"/>
  <c r="N30" i="25"/>
  <c r="E30" i="25"/>
  <c r="E44" i="25" s="1"/>
  <c r="H30" i="25"/>
  <c r="K30" i="25"/>
  <c r="D38" i="25"/>
  <c r="D18" i="29" l="1"/>
  <c r="D19" i="29" s="1"/>
  <c r="B18" i="29"/>
  <c r="I39" i="25"/>
  <c r="I32" i="25"/>
  <c r="I34" i="25"/>
  <c r="J34" i="25" s="1"/>
  <c r="K34" i="25" s="1"/>
  <c r="K4" i="32"/>
  <c r="L4" i="32" s="1"/>
  <c r="K9" i="32"/>
  <c r="K10" i="32" s="1"/>
  <c r="K6" i="32"/>
  <c r="L6" i="32" s="1"/>
  <c r="K7" i="32"/>
  <c r="L7" i="32" s="1"/>
  <c r="K8" i="32"/>
  <c r="L8" i="32" s="1"/>
  <c r="I63" i="25"/>
  <c r="I56" i="25"/>
  <c r="J63" i="25" s="1"/>
  <c r="M63" i="25"/>
  <c r="N63" i="25" s="1"/>
  <c r="M58" i="25"/>
  <c r="N58" i="25" s="1"/>
  <c r="G58" i="25"/>
  <c r="H58" i="25" s="1"/>
  <c r="F56" i="25"/>
  <c r="C32" i="25"/>
  <c r="C43" i="25" s="1" a="1"/>
  <c r="C43" i="25" s="1"/>
  <c r="D58" i="25"/>
  <c r="E58" i="25" s="1"/>
  <c r="E65" i="25" s="1"/>
  <c r="D56" i="25"/>
  <c r="E56" i="25" s="1"/>
  <c r="M65" i="25"/>
  <c r="A65" i="25" s="1"/>
  <c r="C58" i="25"/>
  <c r="C65" i="25" s="1"/>
  <c r="I65" i="25"/>
  <c r="J65" i="25" s="1"/>
  <c r="K65" i="25" s="1"/>
  <c r="L58" i="25"/>
  <c r="L65" i="25"/>
  <c r="F58" i="25"/>
  <c r="C56" i="25"/>
  <c r="G56" i="25"/>
  <c r="H56" i="25" s="1"/>
  <c r="L56" i="25"/>
  <c r="L63" i="25"/>
  <c r="I58" i="25"/>
  <c r="M56" i="25"/>
  <c r="N56" i="25" s="1"/>
  <c r="B29" i="29"/>
  <c r="E38" i="25"/>
  <c r="P38" i="25" s="1"/>
  <c r="E70" i="25"/>
  <c r="E46" i="25"/>
  <c r="P36" i="25"/>
  <c r="D32" i="25"/>
  <c r="E32" i="25" s="1"/>
  <c r="M41" i="25"/>
  <c r="A41" i="25" s="1"/>
  <c r="L41" i="25"/>
  <c r="I41" i="25"/>
  <c r="J41" i="25" s="1"/>
  <c r="K41" i="25" s="1"/>
  <c r="G32" i="25"/>
  <c r="H32" i="25" s="1"/>
  <c r="F34" i="25"/>
  <c r="L34" i="25"/>
  <c r="M34" i="25"/>
  <c r="N34" i="25" s="1"/>
  <c r="M32" i="25"/>
  <c r="N32" i="25" s="1"/>
  <c r="M39" i="25"/>
  <c r="N39" i="25" s="1"/>
  <c r="D34" i="25"/>
  <c r="G34" i="25"/>
  <c r="H34" i="25" s="1"/>
  <c r="C41" i="25"/>
  <c r="P33" i="25"/>
  <c r="K44" i="25"/>
  <c r="B20" i="29" s="1"/>
  <c r="N44" i="25"/>
  <c r="B21" i="29" s="1"/>
  <c r="H44" i="25"/>
  <c r="B19" i="29" s="1"/>
  <c r="P30" i="25"/>
  <c r="L39" i="25"/>
  <c r="F32" i="25"/>
  <c r="L32" i="25"/>
  <c r="L9" i="32" l="1"/>
  <c r="L10" i="32" s="1"/>
  <c r="M3" i="32" s="1"/>
  <c r="D41" i="25"/>
  <c r="E34" i="25"/>
  <c r="E41" i="25" s="1"/>
  <c r="P41" i="25" s="1"/>
  <c r="G23" i="25"/>
  <c r="G22" i="25"/>
  <c r="C67" i="25" a="1"/>
  <c r="C67" i="25" s="1"/>
  <c r="F67" i="25" a="1"/>
  <c r="F67" i="25" s="1"/>
  <c r="L67" i="25" a="1"/>
  <c r="L67" i="25" s="1"/>
  <c r="D63" i="25"/>
  <c r="E63" i="25" s="1"/>
  <c r="E69" i="25" s="1" a="1"/>
  <c r="E69" i="25" s="1"/>
  <c r="J58" i="25"/>
  <c r="K58" i="25" s="1"/>
  <c r="P58" i="25" s="1"/>
  <c r="E67" i="25" a="1"/>
  <c r="E67" i="25" s="1"/>
  <c r="N65" i="25"/>
  <c r="N69" i="25" s="1" a="1"/>
  <c r="N69" i="25" s="1"/>
  <c r="L69" i="25" a="1"/>
  <c r="L69" i="25" s="1"/>
  <c r="I69" i="25" a="1"/>
  <c r="I69" i="25" s="1"/>
  <c r="H67" i="25" a="1"/>
  <c r="H67" i="25" s="1"/>
  <c r="D65" i="25"/>
  <c r="C63" i="25"/>
  <c r="N67" i="25" a="1"/>
  <c r="N67" i="25" s="1"/>
  <c r="P65" i="25"/>
  <c r="K63" i="25"/>
  <c r="K69" i="25" s="1" a="1"/>
  <c r="K69" i="25" s="1"/>
  <c r="J56" i="25"/>
  <c r="K56" i="25" s="1"/>
  <c r="I67" i="25" a="1"/>
  <c r="I67" i="25" s="1"/>
  <c r="D29" i="29"/>
  <c r="D30" i="29"/>
  <c r="N43" i="25" a="1"/>
  <c r="N43" i="25" s="1"/>
  <c r="L43" i="25" a="1"/>
  <c r="L43" i="25" s="1"/>
  <c r="F43" i="25" a="1"/>
  <c r="F43" i="25" s="1"/>
  <c r="L45" i="25" a="1"/>
  <c r="L45" i="25" s="1"/>
  <c r="N41" i="25"/>
  <c r="N45" i="25" s="1" a="1"/>
  <c r="N45" i="25" s="1"/>
  <c r="D39" i="25"/>
  <c r="E39" i="25" s="1"/>
  <c r="I45" i="25" a="1"/>
  <c r="I45" i="25" s="1"/>
  <c r="I43" i="25" a="1"/>
  <c r="I43" i="25" s="1"/>
  <c r="J32" i="25"/>
  <c r="K32" i="25" s="1"/>
  <c r="H43" i="25" a="1"/>
  <c r="H43" i="25" s="1"/>
  <c r="J39" i="25"/>
  <c r="K39" i="25" s="1"/>
  <c r="C39" i="25"/>
  <c r="D15" i="29" l="1"/>
  <c r="B13" i="29"/>
  <c r="B15" i="29"/>
  <c r="A22" i="32"/>
  <c r="C34" i="32" s="1"/>
  <c r="K45" i="25" a="1"/>
  <c r="K45" i="25" s="1"/>
  <c r="D14" i="29" s="1"/>
  <c r="P32" i="25"/>
  <c r="A41" i="32"/>
  <c r="B25" i="29"/>
  <c r="K67" i="25" a="1"/>
  <c r="K67" i="25" s="1"/>
  <c r="B26" i="29" s="1"/>
  <c r="B27" i="29"/>
  <c r="D26" i="29"/>
  <c r="D27" i="29"/>
  <c r="B24" i="29"/>
  <c r="P63" i="25"/>
  <c r="P69" i="25" s="1" a="1"/>
  <c r="P69" i="25" s="1"/>
  <c r="C69" i="25" a="1"/>
  <c r="C69" i="25" s="1"/>
  <c r="D24" i="29" s="1"/>
  <c r="D25" i="29" s="1"/>
  <c r="P56" i="25"/>
  <c r="P67" i="25" s="1" a="1"/>
  <c r="P67" i="25" s="1"/>
  <c r="E45" i="25" a="1"/>
  <c r="E45" i="25" s="1"/>
  <c r="C45" i="25" a="1"/>
  <c r="C45" i="25" s="1"/>
  <c r="D12" i="29" s="1"/>
  <c r="E43" i="25" a="1"/>
  <c r="E43" i="25" s="1"/>
  <c r="B12" i="29" s="1"/>
  <c r="P34" i="25"/>
  <c r="V82" i="25" a="1"/>
  <c r="V82" i="25" s="1"/>
  <c r="V78" i="25" a="1"/>
  <c r="V78" i="25" s="1"/>
  <c r="D31" i="32" l="1"/>
  <c r="E31" i="32" s="1"/>
  <c r="I31" i="32"/>
  <c r="G31" i="32"/>
  <c r="H31" i="32" s="1"/>
  <c r="P31" i="32"/>
  <c r="Q31" i="32" s="1"/>
  <c r="J34" i="32"/>
  <c r="K34" i="32" s="1"/>
  <c r="J31" i="32"/>
  <c r="K31" i="32" s="1"/>
  <c r="M31" i="32"/>
  <c r="N31" i="32" s="1"/>
  <c r="D34" i="32"/>
  <c r="E34" i="32" s="1"/>
  <c r="C31" i="32"/>
  <c r="L34" i="32"/>
  <c r="M34" i="32" s="1"/>
  <c r="N34" i="32" s="1"/>
  <c r="O31" i="32"/>
  <c r="L31" i="32"/>
  <c r="F31" i="32"/>
  <c r="I34" i="32"/>
  <c r="P39" i="25"/>
  <c r="P45" i="25" s="1" a="1"/>
  <c r="P45" i="25" s="1"/>
  <c r="K43" i="25" a="1"/>
  <c r="K43" i="25" s="1"/>
  <c r="B14" i="29" s="1"/>
  <c r="D13" i="29"/>
  <c r="P43" i="25" a="1"/>
  <c r="P43" i="25" s="1"/>
  <c r="M5" i="32" l="1"/>
  <c r="N5" i="32" s="1"/>
  <c r="O5" i="32" s="1"/>
  <c r="M6" i="32"/>
  <c r="N6" i="32" s="1"/>
  <c r="O6" i="32" s="1"/>
  <c r="M7" i="32"/>
  <c r="N7" i="32" s="1"/>
  <c r="O7" i="32" s="1"/>
  <c r="M4" i="32"/>
  <c r="N4" i="32" s="1"/>
  <c r="O4" i="32" s="1"/>
  <c r="M9" i="32"/>
  <c r="M8" i="32"/>
  <c r="N8" i="32" s="1"/>
  <c r="O8" i="32" s="1"/>
  <c r="N9" i="32" l="1"/>
  <c r="M10" i="32"/>
  <c r="O9" i="32" l="1"/>
  <c r="N10" i="32"/>
  <c r="A23" i="32" s="1"/>
  <c r="D32" i="32" s="1"/>
  <c r="E32" i="32" s="1"/>
  <c r="O10" i="32" l="1"/>
  <c r="P3" i="32" s="1"/>
  <c r="M32" i="32"/>
  <c r="N32" i="32" s="1"/>
  <c r="I32" i="32"/>
  <c r="I43" i="32" s="1"/>
  <c r="F32" i="32"/>
  <c r="F21" i="32" s="1"/>
  <c r="P32" i="32"/>
  <c r="Q32" i="32" s="1"/>
  <c r="C32" i="32"/>
  <c r="C43" i="32" s="1"/>
  <c r="J32" i="32"/>
  <c r="K32" i="32" s="1"/>
  <c r="G32" i="32"/>
  <c r="H32" i="32" s="1"/>
  <c r="O32" i="32"/>
  <c r="O43" i="32" s="1"/>
  <c r="L32" i="32"/>
  <c r="L43" i="32" s="1"/>
  <c r="I33" i="32"/>
  <c r="D43" i="32"/>
  <c r="L33" i="32"/>
  <c r="M33" i="32" s="1"/>
  <c r="N33" i="32" s="1"/>
  <c r="C33" i="32"/>
  <c r="J33" i="32"/>
  <c r="K33" i="32" s="1"/>
  <c r="D33" i="32"/>
  <c r="E33" i="32" s="1"/>
  <c r="M13" i="32" l="1"/>
  <c r="M14" i="32"/>
  <c r="M15" i="32"/>
  <c r="M16" i="32"/>
  <c r="M17" i="32"/>
  <c r="J15" i="32"/>
  <c r="J43" i="32"/>
  <c r="I22" i="32"/>
  <c r="G43" i="32"/>
  <c r="F22" i="32"/>
  <c r="P6" i="32"/>
  <c r="Q6" i="32" s="1"/>
  <c r="P4" i="32"/>
  <c r="Q4" i="32" s="1"/>
  <c r="P5" i="32"/>
  <c r="Q5" i="32" s="1"/>
  <c r="P7" i="32"/>
  <c r="Q7" i="32" s="1"/>
  <c r="P9" i="32"/>
  <c r="Q9" i="32" s="1"/>
  <c r="P8" i="32"/>
  <c r="Q8" i="32" s="1"/>
  <c r="O22" i="32"/>
  <c r="F43" i="32"/>
  <c r="P43" i="32"/>
  <c r="C23" i="32"/>
  <c r="A99" i="32" s="1"/>
  <c r="C22" i="32"/>
  <c r="L22" i="32"/>
  <c r="M43" i="32"/>
  <c r="O21" i="32"/>
  <c r="I21" i="32"/>
  <c r="L21" i="32"/>
  <c r="C21" i="32"/>
  <c r="F23" i="32"/>
  <c r="I23" i="32"/>
  <c r="J14" i="32"/>
  <c r="J13" i="32"/>
  <c r="J16" i="32"/>
  <c r="J17" i="32"/>
  <c r="L23" i="32"/>
  <c r="O23" i="32"/>
  <c r="Q10" i="32" l="1"/>
  <c r="K13" i="32"/>
  <c r="K14" i="32" s="1"/>
  <c r="J18" i="32"/>
  <c r="K15" i="32" l="1"/>
  <c r="K16" i="32"/>
  <c r="Q38" i="32"/>
  <c r="Q43" i="32" s="1"/>
  <c r="G16" i="29" s="1"/>
  <c r="E38" i="32"/>
  <c r="E43" i="32" s="1"/>
  <c r="G12" i="29" s="1"/>
  <c r="D9" i="29" s="1"/>
  <c r="N38" i="32"/>
  <c r="N43" i="32" s="1"/>
  <c r="G15" i="29" s="1"/>
  <c r="K38" i="32"/>
  <c r="K43" i="32" s="1"/>
  <c r="G14" i="29" s="1"/>
  <c r="H38" i="32"/>
  <c r="H43" i="32" s="1"/>
  <c r="G13" i="29" s="1"/>
  <c r="L14" i="32" l="1"/>
  <c r="L15" i="32"/>
  <c r="L13" i="32"/>
  <c r="L16" i="32"/>
  <c r="L17" i="32"/>
  <c r="L18" i="3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<sst xmlns="http://schemas.openxmlformats.org/spreadsheetml/2006/main" count="13476" uniqueCount="6053">
  <si>
    <t>Pinyin</t>
  </si>
  <si>
    <t>a</t>
  </si>
  <si>
    <t>á</t>
  </si>
  <si>
    <t>ja</t>
  </si>
  <si>
    <t>ai</t>
  </si>
  <si>
    <t>áj</t>
  </si>
  <si>
    <t>aj</t>
  </si>
  <si>
    <t>an</t>
  </si>
  <si>
    <t>án</t>
  </si>
  <si>
    <t>shi</t>
  </si>
  <si>
    <t>nai</t>
  </si>
  <si>
    <t>ang</t>
  </si>
  <si>
    <t>áng-</t>
  </si>
  <si>
    <t>chen</t>
  </si>
  <si>
    <t>zi</t>
  </si>
  <si>
    <t>ao</t>
  </si>
  <si>
    <t>áo</t>
  </si>
  <si>
    <t>li</t>
  </si>
  <si>
    <t>ba</t>
  </si>
  <si>
    <t>bai</t>
  </si>
  <si>
    <t>ban</t>
  </si>
  <si>
    <t>bang</t>
  </si>
  <si>
    <t>hu</t>
  </si>
  <si>
    <t>yao</t>
  </si>
  <si>
    <t>bao</t>
  </si>
  <si>
    <t>wen</t>
  </si>
  <si>
    <t>jia</t>
  </si>
  <si>
    <t>bei</t>
  </si>
  <si>
    <t>êj</t>
  </si>
  <si>
    <t>he</t>
  </si>
  <si>
    <t>ej</t>
  </si>
  <si>
    <t>ben</t>
  </si>
  <si>
    <t>ə̀n</t>
  </si>
  <si>
    <t>ən</t>
  </si>
  <si>
    <t>beng</t>
  </si>
  <si>
    <t>bi</t>
  </si>
  <si>
    <t>i</t>
  </si>
  <si>
    <t>wang</t>
  </si>
  <si>
    <t>bian</t>
  </si>
  <si>
    <t>jên</t>
  </si>
  <si>
    <t>biao</t>
  </si>
  <si>
    <t>jáo</t>
  </si>
  <si>
    <t>lin</t>
  </si>
  <si>
    <t>bie</t>
  </si>
  <si>
    <t>jé</t>
  </si>
  <si>
    <t>bin</t>
  </si>
  <si>
    <t>sun</t>
  </si>
  <si>
    <t>bing</t>
  </si>
  <si>
    <t>xu</t>
  </si>
  <si>
    <t>bo</t>
  </si>
  <si>
    <t>liu</t>
  </si>
  <si>
    <t>xiao</t>
  </si>
  <si>
    <t>bu</t>
  </si>
  <si>
    <t>ca</t>
  </si>
  <si>
    <t>cai</t>
  </si>
  <si>
    <t>feng</t>
  </si>
  <si>
    <t>ji</t>
  </si>
  <si>
    <t>can</t>
  </si>
  <si>
    <t>cang</t>
  </si>
  <si>
    <t>cao</t>
  </si>
  <si>
    <t>ce</t>
  </si>
  <si>
    <t>ə̀</t>
  </si>
  <si>
    <t>ə</t>
  </si>
  <si>
    <t>cen</t>
  </si>
  <si>
    <t>ceng</t>
  </si>
  <si>
    <t>cha</t>
  </si>
  <si>
    <t>chai</t>
  </si>
  <si>
    <t>chan</t>
  </si>
  <si>
    <t>chang</t>
  </si>
  <si>
    <t>dong</t>
  </si>
  <si>
    <t>qi</t>
  </si>
  <si>
    <t>chao</t>
  </si>
  <si>
    <t>yuan</t>
  </si>
  <si>
    <t>che</t>
  </si>
  <si>
    <t>cheng</t>
  </si>
  <si>
    <t>gu</t>
  </si>
  <si>
    <t>chi</t>
  </si>
  <si>
    <t>chu</t>
  </si>
  <si>
    <t>chong</t>
  </si>
  <si>
    <t>chou</t>
  </si>
  <si>
    <t>ling</t>
  </si>
  <si>
    <t>meng</t>
  </si>
  <si>
    <t>chua</t>
  </si>
  <si>
    <t>chuai</t>
  </si>
  <si>
    <t>chuan</t>
  </si>
  <si>
    <t>chuang</t>
  </si>
  <si>
    <t>chui</t>
  </si>
  <si>
    <t>san</t>
  </si>
  <si>
    <t>chun</t>
  </si>
  <si>
    <t>chuo</t>
  </si>
  <si>
    <t>ci</t>
  </si>
  <si>
    <t>cong</t>
  </si>
  <si>
    <t>cou</t>
  </si>
  <si>
    <t>cu</t>
  </si>
  <si>
    <t>cuan</t>
  </si>
  <si>
    <t>cui</t>
  </si>
  <si>
    <t>cun</t>
  </si>
  <si>
    <t>wei</t>
  </si>
  <si>
    <t>hua</t>
  </si>
  <si>
    <t>cuo</t>
  </si>
  <si>
    <t>da</t>
  </si>
  <si>
    <t>fan</t>
  </si>
  <si>
    <t>dai</t>
  </si>
  <si>
    <t>yi</t>
  </si>
  <si>
    <t>dan</t>
  </si>
  <si>
    <t>dang</t>
  </si>
  <si>
    <t>dao</t>
  </si>
  <si>
    <t>hong</t>
  </si>
  <si>
    <t>de</t>
  </si>
  <si>
    <t>zhu</t>
  </si>
  <si>
    <t>dei</t>
  </si>
  <si>
    <t>den</t>
  </si>
  <si>
    <t>deng</t>
  </si>
  <si>
    <t>di</t>
  </si>
  <si>
    <t>dian</t>
  </si>
  <si>
    <t>diao</t>
  </si>
  <si>
    <t>die</t>
  </si>
  <si>
    <t>ding</t>
  </si>
  <si>
    <t>diu</t>
  </si>
  <si>
    <t>jú</t>
  </si>
  <si>
    <t>man</t>
  </si>
  <si>
    <t>ju</t>
  </si>
  <si>
    <t>zhuang</t>
  </si>
  <si>
    <t>ze</t>
  </si>
  <si>
    <t>dou</t>
  </si>
  <si>
    <t>du</t>
  </si>
  <si>
    <t>duan</t>
  </si>
  <si>
    <t>dui</t>
  </si>
  <si>
    <t>dun</t>
  </si>
  <si>
    <t>mao</t>
  </si>
  <si>
    <t>duo</t>
  </si>
  <si>
    <t>e</t>
  </si>
  <si>
    <t>ei</t>
  </si>
  <si>
    <t>en</t>
  </si>
  <si>
    <t>wu</t>
  </si>
  <si>
    <t>er</t>
  </si>
  <si>
    <t>ár</t>
  </si>
  <si>
    <t>ar</t>
  </si>
  <si>
    <t>fa</t>
  </si>
  <si>
    <t>ke</t>
  </si>
  <si>
    <t>qiu</t>
  </si>
  <si>
    <t>fang</t>
  </si>
  <si>
    <t>fei</t>
  </si>
  <si>
    <t>fen</t>
  </si>
  <si>
    <t>liao</t>
  </si>
  <si>
    <t>guo</t>
  </si>
  <si>
    <t>fo</t>
  </si>
  <si>
    <t>fou</t>
  </si>
  <si>
    <t>fu</t>
  </si>
  <si>
    <t>zhao</t>
  </si>
  <si>
    <t>ga</t>
  </si>
  <si>
    <t>gai</t>
  </si>
  <si>
    <t>gan</t>
  </si>
  <si>
    <t>gang</t>
  </si>
  <si>
    <t>jie</t>
  </si>
  <si>
    <t>gao</t>
  </si>
  <si>
    <t>ge</t>
  </si>
  <si>
    <t>kai</t>
  </si>
  <si>
    <t>gei</t>
  </si>
  <si>
    <t>gen</t>
  </si>
  <si>
    <t>geng</t>
  </si>
  <si>
    <t>zu</t>
  </si>
  <si>
    <t>gong</t>
  </si>
  <si>
    <t>zeng</t>
  </si>
  <si>
    <t>gou</t>
  </si>
  <si>
    <t>yan</t>
  </si>
  <si>
    <t>gua</t>
  </si>
  <si>
    <t>guai</t>
  </si>
  <si>
    <t>guan</t>
  </si>
  <si>
    <t>guang</t>
  </si>
  <si>
    <t>si</t>
  </si>
  <si>
    <t>ma</t>
  </si>
  <si>
    <t>gui</t>
  </si>
  <si>
    <t>gun</t>
  </si>
  <si>
    <t>yang</t>
  </si>
  <si>
    <t>rong</t>
  </si>
  <si>
    <t>ha</t>
  </si>
  <si>
    <t>hai</t>
  </si>
  <si>
    <t>shen</t>
  </si>
  <si>
    <t>han</t>
  </si>
  <si>
    <t>lu</t>
  </si>
  <si>
    <t>hang</t>
  </si>
  <si>
    <t>hao</t>
  </si>
  <si>
    <t>hei</t>
  </si>
  <si>
    <t>hen</t>
  </si>
  <si>
    <t>heng</t>
  </si>
  <si>
    <t>hou</t>
  </si>
  <si>
    <t>xin</t>
  </si>
  <si>
    <t>huai</t>
  </si>
  <si>
    <t>huan</t>
  </si>
  <si>
    <t>huang</t>
  </si>
  <si>
    <t>yu</t>
  </si>
  <si>
    <t>hui</t>
  </si>
  <si>
    <t>hun</t>
  </si>
  <si>
    <t>huo</t>
  </si>
  <si>
    <t>jí</t>
  </si>
  <si>
    <t>já</t>
  </si>
  <si>
    <t>jian</t>
  </si>
  <si>
    <t>xing</t>
  </si>
  <si>
    <t>jiang</t>
  </si>
  <si>
    <t>jáng-</t>
  </si>
  <si>
    <t>jiao</t>
  </si>
  <si>
    <t>zhang</t>
  </si>
  <si>
    <t>jin</t>
  </si>
  <si>
    <t>jing</t>
  </si>
  <si>
    <t>jiong</t>
  </si>
  <si>
    <t>júng-</t>
  </si>
  <si>
    <t>jiu</t>
  </si>
  <si>
    <t>mei</t>
  </si>
  <si>
    <t>juan</t>
  </si>
  <si>
    <t>ru</t>
  </si>
  <si>
    <t>zhi</t>
  </si>
  <si>
    <t>jue</t>
  </si>
  <si>
    <t>jun</t>
  </si>
  <si>
    <t>ka</t>
  </si>
  <si>
    <t>kan</t>
  </si>
  <si>
    <t>kang</t>
  </si>
  <si>
    <t>xi</t>
  </si>
  <si>
    <t>kao</t>
  </si>
  <si>
    <t>lian</t>
  </si>
  <si>
    <t>ken</t>
  </si>
  <si>
    <t>keng</t>
  </si>
  <si>
    <t>kong</t>
  </si>
  <si>
    <t>kou</t>
  </si>
  <si>
    <t>ku</t>
  </si>
  <si>
    <t>kua</t>
  </si>
  <si>
    <t>kuai</t>
  </si>
  <si>
    <t>kuan</t>
  </si>
  <si>
    <t>kuang</t>
  </si>
  <si>
    <t>kui</t>
  </si>
  <si>
    <t>kun</t>
  </si>
  <si>
    <t>kuo</t>
  </si>
  <si>
    <t>la</t>
  </si>
  <si>
    <t>lai</t>
  </si>
  <si>
    <t>zhou</t>
  </si>
  <si>
    <t>lan</t>
  </si>
  <si>
    <t>you</t>
  </si>
  <si>
    <t>lang</t>
  </si>
  <si>
    <t>ying</t>
  </si>
  <si>
    <t>lao</t>
  </si>
  <si>
    <t>le</t>
  </si>
  <si>
    <t>lei</t>
  </si>
  <si>
    <t>leng</t>
  </si>
  <si>
    <t>lia</t>
  </si>
  <si>
    <t>liang</t>
  </si>
  <si>
    <t>sui</t>
  </si>
  <si>
    <t>lie</t>
  </si>
  <si>
    <t>long</t>
  </si>
  <si>
    <t>lou</t>
  </si>
  <si>
    <t>lü</t>
  </si>
  <si>
    <t>luan</t>
  </si>
  <si>
    <t>lüe</t>
  </si>
  <si>
    <t>lun</t>
  </si>
  <si>
    <t>luo</t>
  </si>
  <si>
    <t>mai</t>
  </si>
  <si>
    <t>mang</t>
  </si>
  <si>
    <t>me</t>
  </si>
  <si>
    <t>men</t>
  </si>
  <si>
    <t>mi</t>
  </si>
  <si>
    <t>mian</t>
  </si>
  <si>
    <t>miao</t>
  </si>
  <si>
    <t>mie</t>
  </si>
  <si>
    <t>min</t>
  </si>
  <si>
    <t>ming</t>
  </si>
  <si>
    <t>miu</t>
  </si>
  <si>
    <t>mo</t>
  </si>
  <si>
    <t>mou</t>
  </si>
  <si>
    <t>mu</t>
  </si>
  <si>
    <t>na</t>
  </si>
  <si>
    <t>n</t>
  </si>
  <si>
    <t>nan</t>
  </si>
  <si>
    <t>nang</t>
  </si>
  <si>
    <t>nao</t>
  </si>
  <si>
    <t>ne</t>
  </si>
  <si>
    <t>nei</t>
  </si>
  <si>
    <t>nen</t>
  </si>
  <si>
    <t>neng</t>
  </si>
  <si>
    <t>ni</t>
  </si>
  <si>
    <t>nian</t>
  </si>
  <si>
    <t>niang</t>
  </si>
  <si>
    <t>niao</t>
  </si>
  <si>
    <t>nie</t>
  </si>
  <si>
    <t>nin</t>
  </si>
  <si>
    <t>ning</t>
  </si>
  <si>
    <t>niu</t>
  </si>
  <si>
    <t>nong</t>
  </si>
  <si>
    <t>nou</t>
  </si>
  <si>
    <t>nu</t>
  </si>
  <si>
    <t>nü</t>
  </si>
  <si>
    <t>nuan</t>
  </si>
  <si>
    <t>nüe</t>
  </si>
  <si>
    <t>nun</t>
  </si>
  <si>
    <t>nuo</t>
  </si>
  <si>
    <t>ou</t>
  </si>
  <si>
    <t>pa</t>
  </si>
  <si>
    <t>pai</t>
  </si>
  <si>
    <t>pan</t>
  </si>
  <si>
    <t>pang</t>
  </si>
  <si>
    <t>pao</t>
  </si>
  <si>
    <t>pei</t>
  </si>
  <si>
    <t>pen</t>
  </si>
  <si>
    <t>peng</t>
  </si>
  <si>
    <t>yun</t>
  </si>
  <si>
    <t>pi</t>
  </si>
  <si>
    <t>pian</t>
  </si>
  <si>
    <t>piao</t>
  </si>
  <si>
    <t>pie</t>
  </si>
  <si>
    <t>pin</t>
  </si>
  <si>
    <t>ping</t>
  </si>
  <si>
    <t>po</t>
  </si>
  <si>
    <t>pou</t>
  </si>
  <si>
    <t>pu</t>
  </si>
  <si>
    <t>zong</t>
  </si>
  <si>
    <t>shao</t>
  </si>
  <si>
    <t>qia</t>
  </si>
  <si>
    <t>qian</t>
  </si>
  <si>
    <t>qiang</t>
  </si>
  <si>
    <t>qiao</t>
  </si>
  <si>
    <t>qie</t>
  </si>
  <si>
    <t>qin</t>
  </si>
  <si>
    <t>xue</t>
  </si>
  <si>
    <t>qing</t>
  </si>
  <si>
    <t>qiong</t>
  </si>
  <si>
    <t>qu</t>
  </si>
  <si>
    <t>quan</t>
  </si>
  <si>
    <t>que</t>
  </si>
  <si>
    <t>qun</t>
  </si>
  <si>
    <t>ran</t>
  </si>
  <si>
    <t>rang</t>
  </si>
  <si>
    <t>rao</t>
  </si>
  <si>
    <t>re</t>
  </si>
  <si>
    <t>ren</t>
  </si>
  <si>
    <t>shan</t>
  </si>
  <si>
    <t>reng</t>
  </si>
  <si>
    <t>ri</t>
  </si>
  <si>
    <t>rou</t>
  </si>
  <si>
    <t>xiang</t>
  </si>
  <si>
    <t>ruan</t>
  </si>
  <si>
    <t>rui</t>
  </si>
  <si>
    <t>run</t>
  </si>
  <si>
    <t>ruo</t>
  </si>
  <si>
    <t>sa</t>
  </si>
  <si>
    <t>sai</t>
  </si>
  <si>
    <t>sang</t>
  </si>
  <si>
    <t>sao</t>
  </si>
  <si>
    <t>se</t>
  </si>
  <si>
    <t>sei</t>
  </si>
  <si>
    <t>sen</t>
  </si>
  <si>
    <t>seng</t>
  </si>
  <si>
    <t>sha</t>
  </si>
  <si>
    <t>shai</t>
  </si>
  <si>
    <t>shang</t>
  </si>
  <si>
    <t>she</t>
  </si>
  <si>
    <t>sheng</t>
  </si>
  <si>
    <t>zheng</t>
  </si>
  <si>
    <t>su</t>
  </si>
  <si>
    <t>shou</t>
  </si>
  <si>
    <t>shu</t>
  </si>
  <si>
    <t>shua</t>
  </si>
  <si>
    <t>shuai</t>
  </si>
  <si>
    <t>shuan</t>
  </si>
  <si>
    <t>shuang</t>
  </si>
  <si>
    <t>shui</t>
  </si>
  <si>
    <t>shun</t>
  </si>
  <si>
    <t>shuo</t>
  </si>
  <si>
    <t>zai</t>
  </si>
  <si>
    <t>song</t>
  </si>
  <si>
    <t>sou</t>
  </si>
  <si>
    <t>suan</t>
  </si>
  <si>
    <t>suo</t>
  </si>
  <si>
    <t>ta</t>
  </si>
  <si>
    <t>tai</t>
  </si>
  <si>
    <t>tan</t>
  </si>
  <si>
    <t>tang</t>
  </si>
  <si>
    <t>tao</t>
  </si>
  <si>
    <t>te</t>
  </si>
  <si>
    <t>teng</t>
  </si>
  <si>
    <t>ti</t>
  </si>
  <si>
    <t>tian</t>
  </si>
  <si>
    <t>tiao</t>
  </si>
  <si>
    <t>tie</t>
  </si>
  <si>
    <t>ting</t>
  </si>
  <si>
    <t>tong</t>
  </si>
  <si>
    <t>tou</t>
  </si>
  <si>
    <t>tu</t>
  </si>
  <si>
    <t>tuan</t>
  </si>
  <si>
    <t>tui</t>
  </si>
  <si>
    <t>tun</t>
  </si>
  <si>
    <t>tuo</t>
  </si>
  <si>
    <t>wa</t>
  </si>
  <si>
    <t>wai</t>
  </si>
  <si>
    <t>wan</t>
  </si>
  <si>
    <t>weng</t>
  </si>
  <si>
    <t>wo</t>
  </si>
  <si>
    <t>xia</t>
  </si>
  <si>
    <t>xian</t>
  </si>
  <si>
    <t>xie</t>
  </si>
  <si>
    <t>xiong</t>
  </si>
  <si>
    <t>xiu</t>
  </si>
  <si>
    <t>xuan</t>
  </si>
  <si>
    <t>xun</t>
  </si>
  <si>
    <t>ya</t>
  </si>
  <si>
    <t>zhong</t>
  </si>
  <si>
    <t>ye</t>
  </si>
  <si>
    <t>yin</t>
  </si>
  <si>
    <t>yong</t>
  </si>
  <si>
    <t>yue</t>
  </si>
  <si>
    <t>za</t>
  </si>
  <si>
    <t>zan</t>
  </si>
  <si>
    <t>zang</t>
  </si>
  <si>
    <t>zao</t>
  </si>
  <si>
    <t>zei</t>
  </si>
  <si>
    <t>zen</t>
  </si>
  <si>
    <t>zha</t>
  </si>
  <si>
    <t>zhai</t>
  </si>
  <si>
    <t>zhan</t>
  </si>
  <si>
    <t>zhe</t>
  </si>
  <si>
    <t>zhen</t>
  </si>
  <si>
    <t>zhua</t>
  </si>
  <si>
    <t>zhuai</t>
  </si>
  <si>
    <t>zhuan</t>
  </si>
  <si>
    <t>zhui</t>
  </si>
  <si>
    <t>zhun</t>
  </si>
  <si>
    <t>zhuo</t>
  </si>
  <si>
    <t>zou</t>
  </si>
  <si>
    <t>zuan</t>
  </si>
  <si>
    <t>zui</t>
  </si>
  <si>
    <t>zun</t>
  </si>
  <si>
    <t>zuo</t>
  </si>
  <si>
    <t>iao</t>
  </si>
  <si>
    <t>iang</t>
  </si>
  <si>
    <t>ing</t>
  </si>
  <si>
    <t>hú</t>
  </si>
  <si>
    <t>lín</t>
  </si>
  <si>
    <t>táng</t>
  </si>
  <si>
    <t>hán</t>
  </si>
  <si>
    <t>cáo</t>
  </si>
  <si>
    <t>lú</t>
  </si>
  <si>
    <t>tán</t>
  </si>
  <si>
    <t>lí</t>
  </si>
  <si>
    <t>táo</t>
  </si>
  <si>
    <t>máo</t>
  </si>
  <si>
    <t>fán</t>
  </si>
  <si>
    <t>páng</t>
  </si>
  <si>
    <t>ní</t>
  </si>
  <si>
    <t>dí</t>
  </si>
  <si>
    <t>lán</t>
  </si>
  <si>
    <t>níng</t>
  </si>
  <si>
    <t>fú</t>
  </si>
  <si>
    <t>líng</t>
  </si>
  <si>
    <t>tú</t>
  </si>
  <si>
    <t>pú</t>
  </si>
  <si>
    <t>fáng</t>
  </si>
  <si>
    <t>láng</t>
  </si>
  <si>
    <t>míng</t>
  </si>
  <si>
    <t>má</t>
  </si>
  <si>
    <t>nán</t>
  </si>
  <si>
    <t>láo</t>
  </si>
  <si>
    <t>pí</t>
  </si>
  <si>
    <t>pán</t>
  </si>
  <si>
    <t>píng</t>
  </si>
  <si>
    <t>báo</t>
  </si>
  <si>
    <t>háng</t>
  </si>
  <si>
    <t>&gt;</t>
  </si>
  <si>
    <t>.</t>
  </si>
  <si>
    <t>va</t>
  </si>
  <si>
    <t>ôu̯</t>
  </si>
  <si>
    <t>tung</t>
  </si>
  <si>
    <t>dung</t>
  </si>
  <si>
    <t>kung</t>
  </si>
  <si>
    <t>gung</t>
  </si>
  <si>
    <t>hung</t>
  </si>
  <si>
    <t>lung</t>
  </si>
  <si>
    <t>nung</t>
  </si>
  <si>
    <t>jang</t>
  </si>
  <si>
    <t>jao</t>
  </si>
  <si>
    <t>je</t>
  </si>
  <si>
    <t>jen</t>
  </si>
  <si>
    <t>jung</t>
  </si>
  <si>
    <t>sung</t>
  </si>
  <si>
    <t>dza</t>
  </si>
  <si>
    <t>dzan</t>
  </si>
  <si>
    <t>dzang</t>
  </si>
  <si>
    <t>dzung</t>
  </si>
  <si>
    <t>dzu</t>
  </si>
  <si>
    <t>rod.</t>
  </si>
  <si>
    <t>svoj. prid.</t>
  </si>
  <si>
    <t>bá</t>
  </si>
  <si>
    <t>báj</t>
  </si>
  <si>
    <t>bán</t>
  </si>
  <si>
    <t>báng-</t>
  </si>
  <si>
    <t>bêj</t>
  </si>
  <si>
    <t>bə̀n</t>
  </si>
  <si>
    <t>bə̀ng-</t>
  </si>
  <si>
    <t>bí</t>
  </si>
  <si>
    <t>bjên</t>
  </si>
  <si>
    <t>bjé</t>
  </si>
  <si>
    <t>bín</t>
  </si>
  <si>
    <t>bíng-</t>
  </si>
  <si>
    <t>bó</t>
  </si>
  <si>
    <t>bú</t>
  </si>
  <si>
    <t>cá</t>
  </si>
  <si>
    <t>cáj</t>
  </si>
  <si>
    <t>cán</t>
  </si>
  <si>
    <t>cáng-</t>
  </si>
  <si>
    <t>cə̀</t>
  </si>
  <si>
    <t>cə̀n</t>
  </si>
  <si>
    <t>cə̀ng-</t>
  </si>
  <si>
    <t>čá</t>
  </si>
  <si>
    <t>čáj</t>
  </si>
  <si>
    <t>čán</t>
  </si>
  <si>
    <t>čáng-</t>
  </si>
  <si>
    <t>čə̀</t>
  </si>
  <si>
    <t>čə̀n</t>
  </si>
  <si>
    <t>čə̀ng-</t>
  </si>
  <si>
    <t>čí</t>
  </si>
  <si>
    <t>čúng-</t>
  </si>
  <si>
    <t>čôu̯</t>
  </si>
  <si>
    <t>čú</t>
  </si>
  <si>
    <t>ču̯á</t>
  </si>
  <si>
    <t>ču̯áj</t>
  </si>
  <si>
    <t>ču̯án</t>
  </si>
  <si>
    <t>ču̯áng-</t>
  </si>
  <si>
    <t>ču̯êj</t>
  </si>
  <si>
    <t>čún</t>
  </si>
  <si>
    <t>ču̯ó</t>
  </si>
  <si>
    <t>cí</t>
  </si>
  <si>
    <t>cúng-</t>
  </si>
  <si>
    <t>côu̯</t>
  </si>
  <si>
    <t>cú</t>
  </si>
  <si>
    <t>cu̯án</t>
  </si>
  <si>
    <t>cu̯êj</t>
  </si>
  <si>
    <t>cún</t>
  </si>
  <si>
    <t>cu̯ó</t>
  </si>
  <si>
    <t>dá</t>
  </si>
  <si>
    <t>dáj</t>
  </si>
  <si>
    <t>dán</t>
  </si>
  <si>
    <t>dáng-</t>
  </si>
  <si>
    <t>də̀</t>
  </si>
  <si>
    <t>dêj</t>
  </si>
  <si>
    <t>də̀n</t>
  </si>
  <si>
    <t>də̀ng-</t>
  </si>
  <si>
    <t>djên</t>
  </si>
  <si>
    <t>djé</t>
  </si>
  <si>
    <t>díng-</t>
  </si>
  <si>
    <t>djú</t>
  </si>
  <si>
    <t>dúng-</t>
  </si>
  <si>
    <t>dôu̯</t>
  </si>
  <si>
    <t>dú</t>
  </si>
  <si>
    <t>du̯án</t>
  </si>
  <si>
    <t>du̯êj</t>
  </si>
  <si>
    <t>dún</t>
  </si>
  <si>
    <t>du̯ó</t>
  </si>
  <si>
    <t>fá</t>
  </si>
  <si>
    <t>fáng-</t>
  </si>
  <si>
    <t>fêj</t>
  </si>
  <si>
    <t>fə̀n</t>
  </si>
  <si>
    <t>fə̀ng-</t>
  </si>
  <si>
    <t>fó</t>
  </si>
  <si>
    <t>fôu̯</t>
  </si>
  <si>
    <t>gá</t>
  </si>
  <si>
    <t>gáj</t>
  </si>
  <si>
    <t>gán</t>
  </si>
  <si>
    <t>gáng-</t>
  </si>
  <si>
    <t>gə̀</t>
  </si>
  <si>
    <t>gêj</t>
  </si>
  <si>
    <t>gə̀n</t>
  </si>
  <si>
    <t>gə̀ng-</t>
  </si>
  <si>
    <t>gúng-</t>
  </si>
  <si>
    <t>gôu̯</t>
  </si>
  <si>
    <t>gú</t>
  </si>
  <si>
    <t>gu̯á</t>
  </si>
  <si>
    <t>gu̯áj</t>
  </si>
  <si>
    <t>gu̯án</t>
  </si>
  <si>
    <t>gu̯áng-</t>
  </si>
  <si>
    <t>gu̯êj</t>
  </si>
  <si>
    <t>gún</t>
  </si>
  <si>
    <t>gu̯ó</t>
  </si>
  <si>
    <t>há</t>
  </si>
  <si>
    <t>háj</t>
  </si>
  <si>
    <t>háng-</t>
  </si>
  <si>
    <t>hə̀</t>
  </si>
  <si>
    <t>hêj</t>
  </si>
  <si>
    <t>hə̀n</t>
  </si>
  <si>
    <t>hə̀ng-</t>
  </si>
  <si>
    <t>húng-</t>
  </si>
  <si>
    <t>hôu̯</t>
  </si>
  <si>
    <t>hu̯á</t>
  </si>
  <si>
    <t>hu̯áj</t>
  </si>
  <si>
    <t>hu̯án</t>
  </si>
  <si>
    <t>hu̯áng-</t>
  </si>
  <si>
    <t>hu̯êj</t>
  </si>
  <si>
    <t>hún</t>
  </si>
  <si>
    <t>hu̯ó</t>
  </si>
  <si>
    <t>dží</t>
  </si>
  <si>
    <t>džjá</t>
  </si>
  <si>
    <t>džjên</t>
  </si>
  <si>
    <t>džjáng-</t>
  </si>
  <si>
    <t>džjé</t>
  </si>
  <si>
    <t>džín</t>
  </si>
  <si>
    <t>džíng-</t>
  </si>
  <si>
    <t>džjúng-</t>
  </si>
  <si>
    <t>džjú</t>
  </si>
  <si>
    <t>džú</t>
  </si>
  <si>
    <t>džu̯ên</t>
  </si>
  <si>
    <t>džu̯é</t>
  </si>
  <si>
    <t>džún</t>
  </si>
  <si>
    <t>ká</t>
  </si>
  <si>
    <t>káj</t>
  </si>
  <si>
    <t>kán</t>
  </si>
  <si>
    <t>káng-</t>
  </si>
  <si>
    <t>kə̀</t>
  </si>
  <si>
    <t>kə̀n</t>
  </si>
  <si>
    <t>kə̀ng-</t>
  </si>
  <si>
    <t>kúng-</t>
  </si>
  <si>
    <t>kôu̯</t>
  </si>
  <si>
    <t>kú</t>
  </si>
  <si>
    <t>ku̯á</t>
  </si>
  <si>
    <t>ku̯áj</t>
  </si>
  <si>
    <t>ku̯án</t>
  </si>
  <si>
    <t>ku̯áng-</t>
  </si>
  <si>
    <t>ku̯êj</t>
  </si>
  <si>
    <t>kún</t>
  </si>
  <si>
    <t>ku̯ó</t>
  </si>
  <si>
    <t>lá</t>
  </si>
  <si>
    <t>láj</t>
  </si>
  <si>
    <t>láng-</t>
  </si>
  <si>
    <t>lə̀</t>
  </si>
  <si>
    <t>lêj</t>
  </si>
  <si>
    <t>lə̀ng-</t>
  </si>
  <si>
    <t>ljá</t>
  </si>
  <si>
    <t>ljên</t>
  </si>
  <si>
    <t>ljáng-</t>
  </si>
  <si>
    <t>ljé</t>
  </si>
  <si>
    <t>líng-</t>
  </si>
  <si>
    <t>ljú</t>
  </si>
  <si>
    <t>lúng-</t>
  </si>
  <si>
    <t>lôu̯</t>
  </si>
  <si>
    <t>lu̯í</t>
  </si>
  <si>
    <t>lu̯án</t>
  </si>
  <si>
    <t>lu̯é</t>
  </si>
  <si>
    <t>lún</t>
  </si>
  <si>
    <t>lu̯ó</t>
  </si>
  <si>
    <t>máj</t>
  </si>
  <si>
    <t>mán</t>
  </si>
  <si>
    <t>máng-</t>
  </si>
  <si>
    <t>mə̀</t>
  </si>
  <si>
    <t>mêj</t>
  </si>
  <si>
    <t>mə̀n</t>
  </si>
  <si>
    <t>mə̀ng-</t>
  </si>
  <si>
    <t>mí</t>
  </si>
  <si>
    <t>mjên</t>
  </si>
  <si>
    <t>mjé</t>
  </si>
  <si>
    <t>mín</t>
  </si>
  <si>
    <t>míng-</t>
  </si>
  <si>
    <t>mjú</t>
  </si>
  <si>
    <t>mó</t>
  </si>
  <si>
    <t>môu̯</t>
  </si>
  <si>
    <t>mú</t>
  </si>
  <si>
    <t>ná</t>
  </si>
  <si>
    <t>náj</t>
  </si>
  <si>
    <t>náng-</t>
  </si>
  <si>
    <t>nə̀</t>
  </si>
  <si>
    <t>nêj</t>
  </si>
  <si>
    <t>nə̀n</t>
  </si>
  <si>
    <t>nə̀ng-</t>
  </si>
  <si>
    <t>njên</t>
  </si>
  <si>
    <t>njáng-</t>
  </si>
  <si>
    <t>njé</t>
  </si>
  <si>
    <t>nín</t>
  </si>
  <si>
    <t>níng-</t>
  </si>
  <si>
    <t>njú</t>
  </si>
  <si>
    <t>núng-</t>
  </si>
  <si>
    <t>nôu̯</t>
  </si>
  <si>
    <t>nú</t>
  </si>
  <si>
    <t>nu̯í</t>
  </si>
  <si>
    <t>nu̯án</t>
  </si>
  <si>
    <t>nu̯é</t>
  </si>
  <si>
    <t>nún</t>
  </si>
  <si>
    <t>nu̯ó</t>
  </si>
  <si>
    <t>pá</t>
  </si>
  <si>
    <t>páj</t>
  </si>
  <si>
    <t>páng-</t>
  </si>
  <si>
    <t>pêj</t>
  </si>
  <si>
    <t>pə̀n</t>
  </si>
  <si>
    <t>pə̀ng-</t>
  </si>
  <si>
    <t>pjên</t>
  </si>
  <si>
    <t>pjé</t>
  </si>
  <si>
    <t>pín</t>
  </si>
  <si>
    <t>píng-</t>
  </si>
  <si>
    <t>pó</t>
  </si>
  <si>
    <t>pôu̯</t>
  </si>
  <si>
    <t>čjá</t>
  </si>
  <si>
    <t>čjên</t>
  </si>
  <si>
    <t>čjáng-</t>
  </si>
  <si>
    <t>čjé</t>
  </si>
  <si>
    <t>čín</t>
  </si>
  <si>
    <t>číng-</t>
  </si>
  <si>
    <t>čjúng-</t>
  </si>
  <si>
    <t>čjú</t>
  </si>
  <si>
    <t>ču̯ên</t>
  </si>
  <si>
    <t>ču̯é</t>
  </si>
  <si>
    <t>žán</t>
  </si>
  <si>
    <t>žáng-</t>
  </si>
  <si>
    <t>žə̀</t>
  </si>
  <si>
    <t>žə̀n</t>
  </si>
  <si>
    <t>žə̀ng-</t>
  </si>
  <si>
    <t>ží</t>
  </si>
  <si>
    <t>žúng-</t>
  </si>
  <si>
    <t>žôu̯</t>
  </si>
  <si>
    <t>žú</t>
  </si>
  <si>
    <t>žu̯án</t>
  </si>
  <si>
    <t>žu̯êj</t>
  </si>
  <si>
    <t>žún</t>
  </si>
  <si>
    <t>žu̯ó</t>
  </si>
  <si>
    <t>sá</t>
  </si>
  <si>
    <t>sáj</t>
  </si>
  <si>
    <t>sán</t>
  </si>
  <si>
    <t>sáng-</t>
  </si>
  <si>
    <t>sə̀</t>
  </si>
  <si>
    <t>sêj</t>
  </si>
  <si>
    <t>sə̀n</t>
  </si>
  <si>
    <t>sə̀ng-</t>
  </si>
  <si>
    <t>šá</t>
  </si>
  <si>
    <t>šáj</t>
  </si>
  <si>
    <t>šán</t>
  </si>
  <si>
    <t>šáng-</t>
  </si>
  <si>
    <t>šə̀</t>
  </si>
  <si>
    <t>šə̀n</t>
  </si>
  <si>
    <t>šə̀ng-</t>
  </si>
  <si>
    <t>ší</t>
  </si>
  <si>
    <t>šôu̯</t>
  </si>
  <si>
    <t>šú</t>
  </si>
  <si>
    <t>šu̯á</t>
  </si>
  <si>
    <t>šu̯áj</t>
  </si>
  <si>
    <t>šu̯án</t>
  </si>
  <si>
    <t>šu̯áng-</t>
  </si>
  <si>
    <t>šu̯êj</t>
  </si>
  <si>
    <t>šún</t>
  </si>
  <si>
    <t>šu̯ó</t>
  </si>
  <si>
    <t>sí</t>
  </si>
  <si>
    <t>súng-</t>
  </si>
  <si>
    <t>sôu̯</t>
  </si>
  <si>
    <t>sú</t>
  </si>
  <si>
    <t>su̯án</t>
  </si>
  <si>
    <t>su̯êj</t>
  </si>
  <si>
    <t>sún</t>
  </si>
  <si>
    <t>su̯ó</t>
  </si>
  <si>
    <t>tá</t>
  </si>
  <si>
    <t>táj</t>
  </si>
  <si>
    <t>táng-</t>
  </si>
  <si>
    <t>tə̀</t>
  </si>
  <si>
    <t>tə̀ng-</t>
  </si>
  <si>
    <t>tí</t>
  </si>
  <si>
    <t>tjên</t>
  </si>
  <si>
    <t>tjé</t>
  </si>
  <si>
    <t>tíng-</t>
  </si>
  <si>
    <t>túng-</t>
  </si>
  <si>
    <t>tôu̯</t>
  </si>
  <si>
    <t>tu̯án</t>
  </si>
  <si>
    <t>tu̯êj</t>
  </si>
  <si>
    <t>tún</t>
  </si>
  <si>
    <t>tu̯ó</t>
  </si>
  <si>
    <t>vá</t>
  </si>
  <si>
    <t>váj</t>
  </si>
  <si>
    <t>ván</t>
  </si>
  <si>
    <t>váng-</t>
  </si>
  <si>
    <t>vêj</t>
  </si>
  <si>
    <t>və̀n</t>
  </si>
  <si>
    <t>və̀ng-</t>
  </si>
  <si>
    <t>vó</t>
  </si>
  <si>
    <t>vú</t>
  </si>
  <si>
    <t>šjá</t>
  </si>
  <si>
    <t>šjên</t>
  </si>
  <si>
    <t>šjáng-</t>
  </si>
  <si>
    <t>šjé</t>
  </si>
  <si>
    <t>šín</t>
  </si>
  <si>
    <t>šíng-</t>
  </si>
  <si>
    <t>šjúng-</t>
  </si>
  <si>
    <t>šjú</t>
  </si>
  <si>
    <t>šu̯ên</t>
  </si>
  <si>
    <t>šu̯é</t>
  </si>
  <si>
    <t>jín</t>
  </si>
  <si>
    <t>jíng-</t>
  </si>
  <si>
    <t>jôu̯</t>
  </si>
  <si>
    <t>ju̯ên</t>
  </si>
  <si>
    <t>ju̯é</t>
  </si>
  <si>
    <t>jún</t>
  </si>
  <si>
    <t>dzá</t>
  </si>
  <si>
    <t>dzáj</t>
  </si>
  <si>
    <t>dzán</t>
  </si>
  <si>
    <t>dzáng-</t>
  </si>
  <si>
    <t>dzə̀</t>
  </si>
  <si>
    <t>dzêj</t>
  </si>
  <si>
    <t>dzə̀n</t>
  </si>
  <si>
    <t>dzə̀ng-</t>
  </si>
  <si>
    <t>džá</t>
  </si>
  <si>
    <t>džáj</t>
  </si>
  <si>
    <t>džán</t>
  </si>
  <si>
    <t>džáng-</t>
  </si>
  <si>
    <t>džə̀</t>
  </si>
  <si>
    <t>džə̀n</t>
  </si>
  <si>
    <t>džə̀ng-</t>
  </si>
  <si>
    <t>džúng-</t>
  </si>
  <si>
    <t>džôu̯</t>
  </si>
  <si>
    <t>džu̯á</t>
  </si>
  <si>
    <t>džu̯áj</t>
  </si>
  <si>
    <t>džu̯án</t>
  </si>
  <si>
    <t>džu̯áng-</t>
  </si>
  <si>
    <t>džu̯êj</t>
  </si>
  <si>
    <t>džu̯ó</t>
  </si>
  <si>
    <t>dzí</t>
  </si>
  <si>
    <t>dzúng-</t>
  </si>
  <si>
    <t>dzôu̯</t>
  </si>
  <si>
    <t>dzú</t>
  </si>
  <si>
    <t>dzu̯án</t>
  </si>
  <si>
    <t>dzu̯êj</t>
  </si>
  <si>
    <t>dzún</t>
  </si>
  <si>
    <t>dzu̯ó</t>
  </si>
  <si>
    <t>slo1</t>
  </si>
  <si>
    <t>slo2</t>
  </si>
  <si>
    <t>baj</t>
  </si>
  <si>
    <t>caj</t>
  </si>
  <si>
    <t>ča</t>
  </si>
  <si>
    <t>čaj</t>
  </si>
  <si>
    <t>čan</t>
  </si>
  <si>
    <t>ču̯a</t>
  </si>
  <si>
    <t>ču̯aj</t>
  </si>
  <si>
    <t>ču̯an</t>
  </si>
  <si>
    <t>cu̯an</t>
  </si>
  <si>
    <t>daj</t>
  </si>
  <si>
    <t>du̯an</t>
  </si>
  <si>
    <t>gaj</t>
  </si>
  <si>
    <t>gu̯a</t>
  </si>
  <si>
    <t>gu̯aj</t>
  </si>
  <si>
    <t>gu̯an</t>
  </si>
  <si>
    <t>haj</t>
  </si>
  <si>
    <t>hu̯a</t>
  </si>
  <si>
    <t>hu̯aj</t>
  </si>
  <si>
    <t>hu̯an</t>
  </si>
  <si>
    <t>džja</t>
  </si>
  <si>
    <t>kaj</t>
  </si>
  <si>
    <t>ku̯a</t>
  </si>
  <si>
    <t>ku̯aj</t>
  </si>
  <si>
    <t>ku̯an</t>
  </si>
  <si>
    <t>laj</t>
  </si>
  <si>
    <t>lja</t>
  </si>
  <si>
    <t>lu̯an</t>
  </si>
  <si>
    <t>maj</t>
  </si>
  <si>
    <t>naj</t>
  </si>
  <si>
    <t>nu̯an</t>
  </si>
  <si>
    <t>paj</t>
  </si>
  <si>
    <t>čja</t>
  </si>
  <si>
    <t>žan</t>
  </si>
  <si>
    <t>žu̯an</t>
  </si>
  <si>
    <t>saj</t>
  </si>
  <si>
    <t>ša</t>
  </si>
  <si>
    <t>šaj</t>
  </si>
  <si>
    <t>šan</t>
  </si>
  <si>
    <t>šu̯a</t>
  </si>
  <si>
    <t>šu̯aj</t>
  </si>
  <si>
    <t>šu̯an</t>
  </si>
  <si>
    <t>su̯an</t>
  </si>
  <si>
    <t>taj</t>
  </si>
  <si>
    <t>tu̯an</t>
  </si>
  <si>
    <t>vaj</t>
  </si>
  <si>
    <t>van</t>
  </si>
  <si>
    <t>šja</t>
  </si>
  <si>
    <t>dzaj</t>
  </si>
  <si>
    <t>dža</t>
  </si>
  <si>
    <t>džaj</t>
  </si>
  <si>
    <t>džan</t>
  </si>
  <si>
    <t>džu̯a</t>
  </si>
  <si>
    <t>džu̯aj</t>
  </si>
  <si>
    <t>džu̯an</t>
  </si>
  <si>
    <t>dzu̯an</t>
  </si>
  <si>
    <t>bə̀ng</t>
  </si>
  <si>
    <t>bíng</t>
  </si>
  <si>
    <t>cə̀ng</t>
  </si>
  <si>
    <t>čang</t>
  </si>
  <si>
    <t>čə̀ng</t>
  </si>
  <si>
    <t>čúng</t>
  </si>
  <si>
    <t>ču̯ang</t>
  </si>
  <si>
    <t>cúng</t>
  </si>
  <si>
    <t>də̀ng</t>
  </si>
  <si>
    <t>díng</t>
  </si>
  <si>
    <t>dúng</t>
  </si>
  <si>
    <t>fə̀ng</t>
  </si>
  <si>
    <t>gə̀ng</t>
  </si>
  <si>
    <t>gúng</t>
  </si>
  <si>
    <t>gu̯ang</t>
  </si>
  <si>
    <t>hə̀ng</t>
  </si>
  <si>
    <t>húng</t>
  </si>
  <si>
    <t>hu̯ang</t>
  </si>
  <si>
    <t>džjang</t>
  </si>
  <si>
    <t>džíng</t>
  </si>
  <si>
    <t>džjúng</t>
  </si>
  <si>
    <t>kə̀ng</t>
  </si>
  <si>
    <t>kúng</t>
  </si>
  <si>
    <t>ku̯ang</t>
  </si>
  <si>
    <t>lə̀ng</t>
  </si>
  <si>
    <t>ljang</t>
  </si>
  <si>
    <t>lúng</t>
  </si>
  <si>
    <t>mə̀ng</t>
  </si>
  <si>
    <t>nə̀ng</t>
  </si>
  <si>
    <t>njang</t>
  </si>
  <si>
    <t>núng</t>
  </si>
  <si>
    <t>pə̀ng</t>
  </si>
  <si>
    <t>čjang</t>
  </si>
  <si>
    <t>číng</t>
  </si>
  <si>
    <t>čjúng</t>
  </si>
  <si>
    <t>žang</t>
  </si>
  <si>
    <t>žə̀ng</t>
  </si>
  <si>
    <t>žúng</t>
  </si>
  <si>
    <t>sə̀ng</t>
  </si>
  <si>
    <t>šang</t>
  </si>
  <si>
    <t>šə̀ng</t>
  </si>
  <si>
    <t>šu̯ang</t>
  </si>
  <si>
    <t>súng</t>
  </si>
  <si>
    <t>tə̀ng</t>
  </si>
  <si>
    <t>tíng</t>
  </si>
  <si>
    <t>túng</t>
  </si>
  <si>
    <t>vang</t>
  </si>
  <si>
    <t>və̀ng</t>
  </si>
  <si>
    <t>šjang</t>
  </si>
  <si>
    <t>šíng</t>
  </si>
  <si>
    <t>šjúng</t>
  </si>
  <si>
    <t>jíng</t>
  </si>
  <si>
    <t>júng</t>
  </si>
  <si>
    <t>dzə̀ng</t>
  </si>
  <si>
    <t>džang</t>
  </si>
  <si>
    <t>džə̀ng</t>
  </si>
  <si>
    <t>džúng</t>
  </si>
  <si>
    <t>džu̯ang</t>
  </si>
  <si>
    <t>dzúng</t>
  </si>
  <si>
    <t>bəng</t>
  </si>
  <si>
    <t>bən</t>
  </si>
  <si>
    <t>cə</t>
  </si>
  <si>
    <t>cən</t>
  </si>
  <si>
    <t>cəng</t>
  </si>
  <si>
    <t>čə</t>
  </si>
  <si>
    <t>čən</t>
  </si>
  <si>
    <t>čəng</t>
  </si>
  <si>
    <t>də</t>
  </si>
  <si>
    <t>dən</t>
  </si>
  <si>
    <t>dəng</t>
  </si>
  <si>
    <t>fən</t>
  </si>
  <si>
    <t>fəng</t>
  </si>
  <si>
    <t>gə</t>
  </si>
  <si>
    <t>gən</t>
  </si>
  <si>
    <t>gəng</t>
  </si>
  <si>
    <t>hə</t>
  </si>
  <si>
    <t>hən</t>
  </si>
  <si>
    <t>həng</t>
  </si>
  <si>
    <t>kə</t>
  </si>
  <si>
    <t>kən</t>
  </si>
  <si>
    <t>kəng</t>
  </si>
  <si>
    <t>lə</t>
  </si>
  <si>
    <t>ləng</t>
  </si>
  <si>
    <t>mə</t>
  </si>
  <si>
    <t>mən</t>
  </si>
  <si>
    <t>məng</t>
  </si>
  <si>
    <t>nə</t>
  </si>
  <si>
    <t>nən</t>
  </si>
  <si>
    <t>nəng</t>
  </si>
  <si>
    <t>pən</t>
  </si>
  <si>
    <t>pəng</t>
  </si>
  <si>
    <t>žə</t>
  </si>
  <si>
    <t>žən</t>
  </si>
  <si>
    <t>žəng</t>
  </si>
  <si>
    <t>sə</t>
  </si>
  <si>
    <t>sən</t>
  </si>
  <si>
    <t>səng</t>
  </si>
  <si>
    <t>šə</t>
  </si>
  <si>
    <t>šən</t>
  </si>
  <si>
    <t>šəng</t>
  </si>
  <si>
    <t>tə</t>
  </si>
  <si>
    <t>təng</t>
  </si>
  <si>
    <t>vən</t>
  </si>
  <si>
    <t>vəng</t>
  </si>
  <si>
    <t>dzə</t>
  </si>
  <si>
    <t>dzən</t>
  </si>
  <si>
    <t>dzəng</t>
  </si>
  <si>
    <t>džə</t>
  </si>
  <si>
    <t>džən</t>
  </si>
  <si>
    <t>džəng</t>
  </si>
  <si>
    <t>2Mz</t>
  </si>
  <si>
    <t>2Mi</t>
  </si>
  <si>
    <t>6Mz</t>
  </si>
  <si>
    <t>6Mi</t>
  </si>
  <si>
    <t>sMz</t>
  </si>
  <si>
    <t>sMi</t>
  </si>
  <si>
    <t>bej</t>
  </si>
  <si>
    <t>bjen</t>
  </si>
  <si>
    <t>ču̯ej</t>
  </si>
  <si>
    <t>cu̯ej</t>
  </si>
  <si>
    <t>dej</t>
  </si>
  <si>
    <t>djen</t>
  </si>
  <si>
    <t>du̯ej</t>
  </si>
  <si>
    <t>fej</t>
  </si>
  <si>
    <t>gej</t>
  </si>
  <si>
    <t>gu̯ej</t>
  </si>
  <si>
    <t>hej</t>
  </si>
  <si>
    <t>hu̯ej</t>
  </si>
  <si>
    <t>džjen</t>
  </si>
  <si>
    <t>džu̯en</t>
  </si>
  <si>
    <t>ku̯ej</t>
  </si>
  <si>
    <t>lej</t>
  </si>
  <si>
    <t>ljen</t>
  </si>
  <si>
    <t>mej</t>
  </si>
  <si>
    <t>mjen</t>
  </si>
  <si>
    <t>nej</t>
  </si>
  <si>
    <t>njen</t>
  </si>
  <si>
    <t>pej</t>
  </si>
  <si>
    <t>pjen</t>
  </si>
  <si>
    <t>čjen</t>
  </si>
  <si>
    <t>ču̯en</t>
  </si>
  <si>
    <t>žu̯ej</t>
  </si>
  <si>
    <t>sej</t>
  </si>
  <si>
    <t>šu̯ej</t>
  </si>
  <si>
    <t>su̯ej</t>
  </si>
  <si>
    <t>tjen</t>
  </si>
  <si>
    <t>tu̯ej</t>
  </si>
  <si>
    <t>vej</t>
  </si>
  <si>
    <t>šjen</t>
  </si>
  <si>
    <t>šu̯en</t>
  </si>
  <si>
    <t>ju̯en</t>
  </si>
  <si>
    <t>dzej</t>
  </si>
  <si>
    <t>džu̯ej</t>
  </si>
  <si>
    <t>dzu̯ej</t>
  </si>
  <si>
    <t>či</t>
  </si>
  <si>
    <t>dži</t>
  </si>
  <si>
    <t>džin</t>
  </si>
  <si>
    <t>džing</t>
  </si>
  <si>
    <t>lu̯i</t>
  </si>
  <si>
    <t>nu̯i</t>
  </si>
  <si>
    <t>čin</t>
  </si>
  <si>
    <t>čing</t>
  </si>
  <si>
    <t>ži</t>
  </si>
  <si>
    <t>ši</t>
  </si>
  <si>
    <t>šin</t>
  </si>
  <si>
    <t>šing</t>
  </si>
  <si>
    <t>dzi</t>
  </si>
  <si>
    <t>dje</t>
  </si>
  <si>
    <t>džje</t>
  </si>
  <si>
    <t>džu̯e</t>
  </si>
  <si>
    <t>lje</t>
  </si>
  <si>
    <t>lu̯e</t>
  </si>
  <si>
    <t>mje</t>
  </si>
  <si>
    <t>nje</t>
  </si>
  <si>
    <t>nu̯e</t>
  </si>
  <si>
    <t>pje</t>
  </si>
  <si>
    <t>čje</t>
  </si>
  <si>
    <t>ču̯e</t>
  </si>
  <si>
    <t>tje</t>
  </si>
  <si>
    <t>šje</t>
  </si>
  <si>
    <t>šu̯e</t>
  </si>
  <si>
    <t>ju̯e</t>
  </si>
  <si>
    <t>bje</t>
  </si>
  <si>
    <t>dju</t>
  </si>
  <si>
    <t>džjung</t>
  </si>
  <si>
    <t>džju</t>
  </si>
  <si>
    <t>džu</t>
  </si>
  <si>
    <t>džun</t>
  </si>
  <si>
    <t>lju</t>
  </si>
  <si>
    <t>mju</t>
  </si>
  <si>
    <t>nju</t>
  </si>
  <si>
    <t>čjung</t>
  </si>
  <si>
    <t>čju</t>
  </si>
  <si>
    <t>ču</t>
  </si>
  <si>
    <t>čun</t>
  </si>
  <si>
    <t>žung</t>
  </si>
  <si>
    <t>žu</t>
  </si>
  <si>
    <t>žun</t>
  </si>
  <si>
    <t>šu</t>
  </si>
  <si>
    <t>šun</t>
  </si>
  <si>
    <t>vu</t>
  </si>
  <si>
    <t>šjung</t>
  </si>
  <si>
    <t>šju</t>
  </si>
  <si>
    <t>džung</t>
  </si>
  <si>
    <t>dzun</t>
  </si>
  <si>
    <t>čung</t>
  </si>
  <si>
    <t>cung</t>
  </si>
  <si>
    <t>dou̯</t>
  </si>
  <si>
    <t>fou̯</t>
  </si>
  <si>
    <t>gou̯</t>
  </si>
  <si>
    <t>hou̯</t>
  </si>
  <si>
    <t>kou̯</t>
  </si>
  <si>
    <t>lou̯</t>
  </si>
  <si>
    <t>mou̯</t>
  </si>
  <si>
    <t>nou̯</t>
  </si>
  <si>
    <t>ou̯</t>
  </si>
  <si>
    <t>pou̯</t>
  </si>
  <si>
    <t>žou̯</t>
  </si>
  <si>
    <t>šou̯</t>
  </si>
  <si>
    <t>sou̯</t>
  </si>
  <si>
    <t>tou̯</t>
  </si>
  <si>
    <t>jou̯</t>
  </si>
  <si>
    <t>džou̯</t>
  </si>
  <si>
    <t>dzou̯</t>
  </si>
  <si>
    <t>čou̯</t>
  </si>
  <si>
    <t>cou̯</t>
  </si>
  <si>
    <t>du̯o</t>
  </si>
  <si>
    <t>gu̯o</t>
  </si>
  <si>
    <t>hu̯o</t>
  </si>
  <si>
    <t>ku̯o</t>
  </si>
  <si>
    <t>lu̯o</t>
  </si>
  <si>
    <t>nu̯o</t>
  </si>
  <si>
    <t>žu̯o</t>
  </si>
  <si>
    <t>šu̯o</t>
  </si>
  <si>
    <t>su̯o</t>
  </si>
  <si>
    <t>tu̯o</t>
  </si>
  <si>
    <t>vo</t>
  </si>
  <si>
    <t>džu̯o</t>
  </si>
  <si>
    <t>dzu̯o</t>
  </si>
  <si>
    <t>ču̯o</t>
  </si>
  <si>
    <t>cu̯o</t>
  </si>
  <si>
    <t>sZz</t>
  </si>
  <si>
    <t>sZi</t>
  </si>
  <si>
    <t>or.</t>
  </si>
  <si>
    <t>slo3</t>
  </si>
  <si>
    <t>máng</t>
  </si>
  <si>
    <t>náng</t>
  </si>
  <si>
    <t>njáng</t>
  </si>
  <si>
    <t>čjáng</t>
  </si>
  <si>
    <t>žáng</t>
  </si>
  <si>
    <t>sáng</t>
  </si>
  <si>
    <t>šáng</t>
  </si>
  <si>
    <t>šu̯áng</t>
  </si>
  <si>
    <t>váng</t>
  </si>
  <si>
    <t>šjáng</t>
  </si>
  <si>
    <t>jáng</t>
  </si>
  <si>
    <t>dzáng</t>
  </si>
  <si>
    <t>džáng</t>
  </si>
  <si>
    <t>džu̯áng</t>
  </si>
  <si>
    <t>áng</t>
  </si>
  <si>
    <t>báng</t>
  </si>
  <si>
    <t>cáng</t>
  </si>
  <si>
    <t>čáng</t>
  </si>
  <si>
    <t>ču̯áng</t>
  </si>
  <si>
    <t>dáng</t>
  </si>
  <si>
    <t>gáng</t>
  </si>
  <si>
    <t>gu̯áng</t>
  </si>
  <si>
    <t>hu̯áng</t>
  </si>
  <si>
    <t>džjáng</t>
  </si>
  <si>
    <t>káng</t>
  </si>
  <si>
    <t>ku̯áng</t>
  </si>
  <si>
    <t>ljáng</t>
  </si>
  <si>
    <t>čao</t>
  </si>
  <si>
    <t>MIN(IFERROR(SEARCH(A17; C2);9);IFERROR(SEARCH(A18; C2);9);IFERROR(SEARCH(A19; C2);9);IFERROR(SEARCH(A20; C2);9);IFERROR(SEARCH(A21; C2);9);IFERROR(SEARCH(A22; C2);9);IFERROR(SEARCH(A23; C2);9);IFERROR(SEARCH(A24; C2);9);IFERROR(SEARCH(A25; C2);9);IFERROR(SEARCH(A26; C2);9);IFERROR(SEARCH(A27; C2);9);IFERROR(SEARCH(A28; C2);9);IFERROR(SEARCH(A29; C2);9);IFERROR(SEARCH(A30; C2);9);IFERROR(SEARCH(A31; C2);9);IFERROR(SEARCH(A32; C2);9);IFERROR(SEARCH(A33; C2);9);IFERROR(SEARCH(A34; C2);9);IFERROR(SEARCH(A35; C2);9);IFERROR(SEARCH(A36; C2);9);IFERROR(SEARCH(A37; C2);9))+1</t>
  </si>
  <si>
    <t>MAX(IFERROR(SEARCH(A17; C2);0);IFERROR(SEARCH(A18; C2);0);IFERROR(SEARCH(A19; C2);0);IFERROR(SEARCH(A20; C2);0);IFERROR(SEARCH(A21; C2);0);IFERROR(SEARCH(A22; C2);0);IFERROR(SEARCH(A23; C2);0);IFERROR(SEARCH(A24; C2);0);IFERROR(SEARCH(A25; C2);0);IFERROR(SEARCH(A26; C2);0);IFERROR(SEARCH(A27; C2);0);IFERROR(SEARCH(A28; C2);0);IFERROR(SEARCH(A29; C2);0);IFERROR(SEARCH(A30; C2);0);IFERROR(SEARCH(A31; C2);0);IFERROR(SEARCH(A32; C2);0);IFERROR(SEARCH(A33; C2);0);IFERROR(SEARCH(A34; C2);0);IFERROR(SEARCH(A35; C2);0);IFERROR(SEARCH(A36; C2);0);IFERROR(SEARCH(A37; C2);0))</t>
  </si>
  <si>
    <t>deluje v redu, razen dva enaka soglasnika skupaj (danggao, linnang) in pika (xi.an)</t>
  </si>
  <si>
    <t>ne deluje v redu pri dveh soglasnikih skupaj (dangao, danggao, linnao) in pri piki (xi.an)</t>
  </si>
  <si>
    <t>kako izločim N in NG iz zloga</t>
  </si>
  <si>
    <t>&gt;&gt;</t>
  </si>
  <si>
    <r>
      <t>IF(</t>
    </r>
    <r>
      <rPr>
        <sz val="12"/>
        <color rgb="FF0070C0"/>
        <rFont val="Calibri"/>
        <family val="2"/>
        <charset val="238"/>
        <scheme val="minor"/>
      </rPr>
      <t>OR(RIGHT(C43;1)="N"; RIGHT(A1;2)="NG")</t>
    </r>
    <r>
      <rPr>
        <sz val="12"/>
        <color theme="1"/>
        <rFont val="Calibri"/>
        <family val="2"/>
        <charset val="238"/>
        <scheme val="minor"/>
      </rPr>
      <t xml:space="preserve">; LEFT(C43; </t>
    </r>
    <r>
      <rPr>
        <sz val="12"/>
        <color rgb="FF00B050"/>
        <rFont val="Calibri"/>
        <family val="2"/>
        <charset val="238"/>
        <scheme val="minor"/>
      </rPr>
      <t>LEN(C43)-IF(RIGHT(C43;2)="NG";2;1)</t>
    </r>
    <r>
      <rPr>
        <sz val="12"/>
        <color theme="1"/>
        <rFont val="Calibri"/>
        <family val="2"/>
        <charset val="238"/>
        <scheme val="minor"/>
      </rPr>
      <t xml:space="preserve">); </t>
    </r>
    <r>
      <rPr>
        <sz val="12"/>
        <color rgb="FFFF0000"/>
        <rFont val="Calibri"/>
        <family val="2"/>
        <charset val="238"/>
        <scheme val="minor"/>
      </rPr>
      <t>C43</t>
    </r>
    <r>
      <rPr>
        <sz val="12"/>
        <color theme="1"/>
        <rFont val="Calibri"/>
        <family val="2"/>
        <charset val="238"/>
        <scheme val="minor"/>
      </rPr>
      <t>)</t>
    </r>
  </si>
  <si>
    <r>
      <t xml:space="preserve">če je </t>
    </r>
    <r>
      <rPr>
        <sz val="12"/>
        <color rgb="FF0070C0"/>
        <rFont val="Calibri"/>
        <family val="2"/>
        <charset val="238"/>
        <scheme val="minor"/>
      </rPr>
      <t>ALI desni=N .. ALI desni=NG</t>
    </r>
    <r>
      <rPr>
        <sz val="12"/>
        <rFont val="Calibri"/>
        <family val="2"/>
        <charset val="238"/>
        <scheme val="minor"/>
      </rPr>
      <t xml:space="preserve">, potem izpiši levih znakov toliko, da je </t>
    </r>
    <r>
      <rPr>
        <sz val="12"/>
        <color rgb="FF00B050"/>
        <rFont val="Calibri"/>
        <family val="2"/>
        <charset val="238"/>
        <scheme val="minor"/>
      </rPr>
      <t>dolžina besede minus</t>
    </r>
    <r>
      <rPr>
        <sz val="12"/>
        <rFont val="Calibri"/>
        <family val="2"/>
        <charset val="238"/>
        <scheme val="minor"/>
      </rPr>
      <t xml:space="preserve"> nekaj, in sicer </t>
    </r>
    <r>
      <rPr>
        <sz val="12"/>
        <color theme="5" tint="-0.249977111117893"/>
        <rFont val="Calibri"/>
        <family val="2"/>
        <charset val="238"/>
        <scheme val="minor"/>
      </rPr>
      <t>če imamo NG, odštej 2, sicer pa 1</t>
    </r>
    <r>
      <rPr>
        <sz val="12"/>
        <rFont val="Calibri"/>
        <family val="2"/>
        <charset val="238"/>
        <scheme val="minor"/>
      </rPr>
      <t xml:space="preserve">. </t>
    </r>
    <r>
      <rPr>
        <sz val="12"/>
        <color rgb="FFFF0000"/>
        <rFont val="Calibri"/>
        <family val="2"/>
        <charset val="238"/>
        <scheme val="minor"/>
      </rPr>
      <t>Če nič od tega ne velja, izpiši polno vrednost celice</t>
    </r>
  </si>
  <si>
    <t>1.</t>
  </si>
  <si>
    <t>2.</t>
  </si>
  <si>
    <t>IFERROR(LEFT(S$2;SEARCH(" ";S$2)-1);S$2)</t>
  </si>
  <si>
    <t>priimek: poišči presledek in izpiši en znak manj od presledka. Če presledka ni in javi napako, potem to pomeni, da imamo samo priimek in ga prepiši</t>
  </si>
  <si>
    <t>šao</t>
  </si>
  <si>
    <t>kako izločim začetni soglasnik</t>
  </si>
  <si>
    <t>dobim samo sredino</t>
  </si>
  <si>
    <r>
      <t>n</t>
    </r>
    <r>
      <rPr>
        <b/>
        <sz val="12"/>
        <color theme="1"/>
        <rFont val="Calibri"/>
        <family val="2"/>
        <charset val="238"/>
        <scheme val="minor"/>
      </rPr>
      <t>g</t>
    </r>
  </si>
  <si>
    <t>izluščim ime</t>
  </si>
  <si>
    <t>IF(OR(LEFT(C57;2)="CH"; LEFT(C57;2)="SH"; LEFT(C57;2)="ZH"); RIGHT(C57; LEN(C57)-IF(RIGHT(C57;2)="SH";2;2)); RIGHT(C57; LEN(C57)-1))</t>
  </si>
  <si>
    <t>sredina</t>
  </si>
  <si>
    <r>
      <t>i</t>
    </r>
    <r>
      <rPr>
        <b/>
        <sz val="12"/>
        <color theme="1"/>
        <rFont val="Calibri"/>
        <family val="2"/>
        <charset val="238"/>
        <scheme val="minor"/>
      </rPr>
      <t>n</t>
    </r>
  </si>
  <si>
    <t>če najde piko</t>
  </si>
  <si>
    <t>SUBSTITUTE(SUBSTITUTE(SUBSTITUTE(SUBSTITUTE(SUBSTITUTE(SUBSTITUTE(SUBSTITUTE(SUBSTITUTE(SUBSTITUTE(SUBSTITUTE(SUBSTITUTE(SUBSTITUTE(SUBSTITUTE(SUBSTITUTE(SUBSTITUTE(C59; "gp"; "kp"); "gt"; "kt"); "gk"; "kk"); "gk"; "kk"); "gc"; "kc"); "gč"; "kč"); "gs"; "ks"); "gš"; "kš"); "gf"; "kf"); "gh"; "kh"); "gj"; "kj"); "gl"; "kl"); "gm"; "km"); "gn"; "kn"); "gv"; "kv")</t>
  </si>
  <si>
    <t>oblike za žensko ime:</t>
  </si>
  <si>
    <t>bjáo</t>
  </si>
  <si>
    <t>čáo</t>
  </si>
  <si>
    <t>dáo</t>
  </si>
  <si>
    <t>djáo</t>
  </si>
  <si>
    <t>gáo</t>
  </si>
  <si>
    <t>háo</t>
  </si>
  <si>
    <t>džjáo</t>
  </si>
  <si>
    <t>káo</t>
  </si>
  <si>
    <t>ljáo</t>
  </si>
  <si>
    <t>mjáo</t>
  </si>
  <si>
    <t>náo</t>
  </si>
  <si>
    <t>njáo</t>
  </si>
  <si>
    <t>páo</t>
  </si>
  <si>
    <t>pjáo</t>
  </si>
  <si>
    <t>čjáo</t>
  </si>
  <si>
    <t>žáo</t>
  </si>
  <si>
    <t>sáo</t>
  </si>
  <si>
    <t>šáo</t>
  </si>
  <si>
    <t>tjáo</t>
  </si>
  <si>
    <t>šjáo</t>
  </si>
  <si>
    <t>dzáo</t>
  </si>
  <si>
    <t>džáo</t>
  </si>
  <si>
    <t>bjao</t>
  </si>
  <si>
    <t>djao</t>
  </si>
  <si>
    <t>džjao</t>
  </si>
  <si>
    <t>ljao</t>
  </si>
  <si>
    <t>mjao</t>
  </si>
  <si>
    <t>njao</t>
  </si>
  <si>
    <t>pjao</t>
  </si>
  <si>
    <t>čjao</t>
  </si>
  <si>
    <t>žao</t>
  </si>
  <si>
    <t>tjao</t>
  </si>
  <si>
    <t>šjao</t>
  </si>
  <si>
    <t>dzao</t>
  </si>
  <si>
    <t>džao</t>
  </si>
  <si>
    <t>IFERROR(LEFT(V$11;SEARCH(" ";V$11)-1);V$11)</t>
  </si>
  <si>
    <t>priimek:</t>
  </si>
  <si>
    <t>pokaži tisto polje, ki je polno</t>
  </si>
  <si>
    <t>IFERROR(INDEX(V14:V16;MATCH(TRUE;INDEX(V14:V16&lt;&gt;"";0);0));"")</t>
  </si>
  <si>
    <t>splošna izgovarjava</t>
  </si>
  <si>
    <t>strokovnejša izgovarjava, ki je bliže kitajščini</t>
  </si>
  <si>
    <t>izluščim priimek</t>
  </si>
  <si>
    <t>vnos v pretvorniku, niso nujno velike črke</t>
  </si>
  <si>
    <t>minus začetni C</t>
  </si>
  <si>
    <t>minus končni N/NG</t>
  </si>
  <si>
    <t>poravek, če so šumniki v 2.delu imena</t>
  </si>
  <si>
    <t>popravek, če najde piko</t>
  </si>
  <si>
    <t>če najde NN ali GG</t>
  </si>
  <si>
    <t>popravek, če NN ali GG</t>
  </si>
  <si>
    <t>če najde NGN</t>
  </si>
  <si>
    <t>popravek, če NGN</t>
  </si>
  <si>
    <t>sicer pa max</t>
  </si>
  <si>
    <r>
      <t>max</t>
    </r>
    <r>
      <rPr>
        <sz val="10"/>
        <color theme="1"/>
        <rFont val="Arial"/>
        <family val="2"/>
        <charset val="238"/>
      </rPr>
      <t xml:space="preserve"> soglasnik</t>
    </r>
  </si>
  <si>
    <r>
      <t>min</t>
    </r>
    <r>
      <rPr>
        <sz val="10"/>
        <color theme="1"/>
        <rFont val="Arial"/>
        <family val="2"/>
        <charset val="238"/>
      </rPr>
      <t xml:space="preserve"> soglasnik</t>
    </r>
  </si>
  <si>
    <t>če najde SH/CH/ZH&gt;1 v 1. delu imena</t>
  </si>
  <si>
    <t>popravek, če so šumniki v 1. delu imena</t>
  </si>
  <si>
    <t>če najde SH/CH/ZH&gt;1 v 2. delu imena</t>
  </si>
  <si>
    <t>enozložno ime</t>
  </si>
  <si>
    <t>dvozložno, prvi zlog</t>
  </si>
  <si>
    <t>dvozložno, drugi zlog</t>
  </si>
  <si>
    <r>
      <t xml:space="preserve">če </t>
    </r>
    <r>
      <rPr>
        <b/>
        <sz val="12"/>
        <color rgb="FF009900"/>
        <rFont val="Calibri"/>
        <family val="2"/>
        <charset val="238"/>
        <scheme val="minor"/>
      </rPr>
      <t>sam priimek</t>
    </r>
    <r>
      <rPr>
        <sz val="12"/>
        <color rgb="FF009900"/>
        <rFont val="Calibri"/>
        <family val="2"/>
        <charset val="238"/>
        <scheme val="minor"/>
      </rPr>
      <t>, ok; sicer bo tu napaka</t>
    </r>
  </si>
  <si>
    <r>
      <rPr>
        <b/>
        <sz val="12"/>
        <color rgb="FF009900"/>
        <rFont val="Calibri"/>
        <family val="2"/>
        <charset val="238"/>
        <scheme val="minor"/>
      </rPr>
      <t>priimek</t>
    </r>
    <r>
      <rPr>
        <sz val="12"/>
        <color rgb="FF009900"/>
        <rFont val="Calibri"/>
        <family val="2"/>
        <charset val="238"/>
        <scheme val="minor"/>
      </rPr>
      <t>, če imamo priimek + ime</t>
    </r>
  </si>
  <si>
    <t>splošno</t>
  </si>
  <si>
    <t>pretvorba</t>
  </si>
  <si>
    <t>2 10</t>
  </si>
  <si>
    <t>2 3 10</t>
  </si>
  <si>
    <t>M1z</t>
  </si>
  <si>
    <t>M1g</t>
  </si>
  <si>
    <t>M1as</t>
  </si>
  <si>
    <t>M2z</t>
  </si>
  <si>
    <t>M2g</t>
  </si>
  <si>
    <t>M2as</t>
  </si>
  <si>
    <t>M6z</t>
  </si>
  <si>
    <t>M6g</t>
  </si>
  <si>
    <t>M6as</t>
  </si>
  <si>
    <t>MPz</t>
  </si>
  <si>
    <t>MPg</t>
  </si>
  <si>
    <t>MPas</t>
  </si>
  <si>
    <t>strokovno</t>
  </si>
  <si>
    <t>aja</t>
  </si>
  <si>
    <t>ája</t>
  </si>
  <si>
    <t>ajem</t>
  </si>
  <si>
    <t>ájem</t>
  </si>
  <si>
    <t>ajev</t>
  </si>
  <si>
    <t>ájev-</t>
  </si>
  <si>
    <t>ain</t>
  </si>
  <si>
    <t>ájin</t>
  </si>
  <si>
    <t>aia</t>
  </si>
  <si>
    <t>aiem</t>
  </si>
  <si>
    <t>aiev</t>
  </si>
  <si>
    <t>aiin</t>
  </si>
  <si>
    <t>ana</t>
  </si>
  <si>
    <t>ána</t>
  </si>
  <si>
    <t>anom</t>
  </si>
  <si>
    <t>ánom</t>
  </si>
  <si>
    <t>anov</t>
  </si>
  <si>
    <t>ánov-</t>
  </si>
  <si>
    <t>anin</t>
  </si>
  <si>
    <t>ánin</t>
  </si>
  <si>
    <t>anga</t>
  </si>
  <si>
    <t>ánga</t>
  </si>
  <si>
    <t>angom</t>
  </si>
  <si>
    <t>ángom</t>
  </si>
  <si>
    <t>angov</t>
  </si>
  <si>
    <t>ángov-</t>
  </si>
  <si>
    <t>angin</t>
  </si>
  <si>
    <t>ángin</t>
  </si>
  <si>
    <t>aa</t>
  </si>
  <si>
    <t>áa</t>
  </si>
  <si>
    <t>aom</t>
  </si>
  <si>
    <t>áom</t>
  </si>
  <si>
    <t>aov</t>
  </si>
  <si>
    <t>áov-</t>
  </si>
  <si>
    <t>baja</t>
  </si>
  <si>
    <t>bája</t>
  </si>
  <si>
    <t>bajem</t>
  </si>
  <si>
    <t>bájem</t>
  </si>
  <si>
    <t>bajev</t>
  </si>
  <si>
    <t>bájev-</t>
  </si>
  <si>
    <t>bain</t>
  </si>
  <si>
    <t>bájin</t>
  </si>
  <si>
    <t>baia</t>
  </si>
  <si>
    <t>baiem</t>
  </si>
  <si>
    <t>baiev</t>
  </si>
  <si>
    <t>baiin</t>
  </si>
  <si>
    <t>bana</t>
  </si>
  <si>
    <t>bána</t>
  </si>
  <si>
    <t>banom</t>
  </si>
  <si>
    <t>bánom</t>
  </si>
  <si>
    <t>banov</t>
  </si>
  <si>
    <t>bánov-</t>
  </si>
  <si>
    <t>banin</t>
  </si>
  <si>
    <t>bánin</t>
  </si>
  <si>
    <t>banga</t>
  </si>
  <si>
    <t>bánga</t>
  </si>
  <si>
    <t>bangom</t>
  </si>
  <si>
    <t>bángom</t>
  </si>
  <si>
    <t>bangov</t>
  </si>
  <si>
    <t>bángov-</t>
  </si>
  <si>
    <t>bangin</t>
  </si>
  <si>
    <t>bángin</t>
  </si>
  <si>
    <t>baa</t>
  </si>
  <si>
    <t>báa</t>
  </si>
  <si>
    <t>baom</t>
  </si>
  <si>
    <t>báom</t>
  </si>
  <si>
    <t>baov</t>
  </si>
  <si>
    <t>báov-</t>
  </si>
  <si>
    <t>bena</t>
  </si>
  <si>
    <t>bə̀na</t>
  </si>
  <si>
    <t>benom</t>
  </si>
  <si>
    <t>bə̀nom</t>
  </si>
  <si>
    <t>benov</t>
  </si>
  <si>
    <t>bə̀nov-</t>
  </si>
  <si>
    <t>benin</t>
  </si>
  <si>
    <t>benga</t>
  </si>
  <si>
    <t>bə̀nga</t>
  </si>
  <si>
    <t>bengom</t>
  </si>
  <si>
    <t>bə̀ngom</t>
  </si>
  <si>
    <t>bengov</t>
  </si>
  <si>
    <t>bə̀ngov-</t>
  </si>
  <si>
    <t>bengin</t>
  </si>
  <si>
    <t>bija</t>
  </si>
  <si>
    <t>bíja</t>
  </si>
  <si>
    <t>bijem</t>
  </si>
  <si>
    <t>bíjem</t>
  </si>
  <si>
    <t>bijev</t>
  </si>
  <si>
    <t>bíjev-</t>
  </si>
  <si>
    <t>biana</t>
  </si>
  <si>
    <t>bjêna</t>
  </si>
  <si>
    <t>bianom</t>
  </si>
  <si>
    <t>bjênom</t>
  </si>
  <si>
    <t>bianov</t>
  </si>
  <si>
    <t>bjênov-</t>
  </si>
  <si>
    <t>bianin</t>
  </si>
  <si>
    <t>bjênin</t>
  </si>
  <si>
    <t>biaa</t>
  </si>
  <si>
    <t>bjáa</t>
  </si>
  <si>
    <t>biaom</t>
  </si>
  <si>
    <t>bjáom</t>
  </si>
  <si>
    <t>biaov</t>
  </si>
  <si>
    <t>bjáov-</t>
  </si>
  <si>
    <t>biain</t>
  </si>
  <si>
    <t>bjájin</t>
  </si>
  <si>
    <t>bieja</t>
  </si>
  <si>
    <t>biejem</t>
  </si>
  <si>
    <t>biejev</t>
  </si>
  <si>
    <t>bina</t>
  </si>
  <si>
    <t>bína</t>
  </si>
  <si>
    <t>binom</t>
  </si>
  <si>
    <t>bínom</t>
  </si>
  <si>
    <t>binov</t>
  </si>
  <si>
    <t>bínov-</t>
  </si>
  <si>
    <t>binin</t>
  </si>
  <si>
    <t>bínin</t>
  </si>
  <si>
    <t>binga</t>
  </si>
  <si>
    <t>bínga</t>
  </si>
  <si>
    <t>bingom</t>
  </si>
  <si>
    <t>bíngom</t>
  </si>
  <si>
    <t>bingov</t>
  </si>
  <si>
    <t>bíngov-</t>
  </si>
  <si>
    <t>bingin</t>
  </si>
  <si>
    <t>bíngin</t>
  </si>
  <si>
    <t>boja</t>
  </si>
  <si>
    <t>bója</t>
  </si>
  <si>
    <t>bojem</t>
  </si>
  <si>
    <t>bójem</t>
  </si>
  <si>
    <t>bojev</t>
  </si>
  <si>
    <t>bójev-</t>
  </si>
  <si>
    <t>boin</t>
  </si>
  <si>
    <t>bóin</t>
  </si>
  <si>
    <t>buja</t>
  </si>
  <si>
    <t>búja</t>
  </si>
  <si>
    <t>bujem</t>
  </si>
  <si>
    <t>bújem</t>
  </si>
  <si>
    <t>bujev</t>
  </si>
  <si>
    <t>bújev-</t>
  </si>
  <si>
    <t>caja</t>
  </si>
  <si>
    <t>cája</t>
  </si>
  <si>
    <t>cajem</t>
  </si>
  <si>
    <t>cájem</t>
  </si>
  <si>
    <t>cajev</t>
  </si>
  <si>
    <t>cájev-</t>
  </si>
  <si>
    <t>cain</t>
  </si>
  <si>
    <t>cájin</t>
  </si>
  <si>
    <t>caia</t>
  </si>
  <si>
    <t>caiem</t>
  </si>
  <si>
    <t>caiev</t>
  </si>
  <si>
    <t>caiin</t>
  </si>
  <si>
    <t>cana</t>
  </si>
  <si>
    <t>cána</t>
  </si>
  <si>
    <t>canom</t>
  </si>
  <si>
    <t>cánom</t>
  </si>
  <si>
    <t>canov</t>
  </si>
  <si>
    <t>cánov-</t>
  </si>
  <si>
    <t>canin</t>
  </si>
  <si>
    <t>cánin</t>
  </si>
  <si>
    <t>canga</t>
  </si>
  <si>
    <t>cánga</t>
  </si>
  <si>
    <t>cangom</t>
  </si>
  <si>
    <t>cángom</t>
  </si>
  <si>
    <t>cangov</t>
  </si>
  <si>
    <t>cángov-</t>
  </si>
  <si>
    <t>cangin</t>
  </si>
  <si>
    <t>cángin</t>
  </si>
  <si>
    <t>caa</t>
  </si>
  <si>
    <t>cáa</t>
  </si>
  <si>
    <t>caom</t>
  </si>
  <si>
    <t>cáom</t>
  </si>
  <si>
    <t>caov</t>
  </si>
  <si>
    <t>cáov-</t>
  </si>
  <si>
    <t>ceja</t>
  </si>
  <si>
    <t>cə̀ja</t>
  </si>
  <si>
    <t>cejem</t>
  </si>
  <si>
    <t>cə̀jem</t>
  </si>
  <si>
    <t>cejev</t>
  </si>
  <si>
    <t>cə̀jev-</t>
  </si>
  <si>
    <t>cein</t>
  </si>
  <si>
    <t>cena</t>
  </si>
  <si>
    <t>cə̀na</t>
  </si>
  <si>
    <t>cenom</t>
  </si>
  <si>
    <t>cə̀nom</t>
  </si>
  <si>
    <t>cenov</t>
  </si>
  <si>
    <t>cə̀nov-</t>
  </si>
  <si>
    <t>cenin</t>
  </si>
  <si>
    <t>cenga</t>
  </si>
  <si>
    <t>cə̀nga</t>
  </si>
  <si>
    <t>cengom</t>
  </si>
  <si>
    <t>cə̀ngom</t>
  </si>
  <si>
    <t>cengov</t>
  </si>
  <si>
    <t>cə̀ngov-</t>
  </si>
  <si>
    <t>cengin</t>
  </si>
  <si>
    <t>chaja</t>
  </si>
  <si>
    <t>čája</t>
  </si>
  <si>
    <t>chajem</t>
  </si>
  <si>
    <t>čájem</t>
  </si>
  <si>
    <t>chajev</t>
  </si>
  <si>
    <t>čájev-</t>
  </si>
  <si>
    <t>chain</t>
  </si>
  <si>
    <t>čájin</t>
  </si>
  <si>
    <t>chaia</t>
  </si>
  <si>
    <t>chaiem</t>
  </si>
  <si>
    <t>chaiev</t>
  </si>
  <si>
    <t>chaiin</t>
  </si>
  <si>
    <t>chana</t>
  </si>
  <si>
    <t>čána</t>
  </si>
  <si>
    <t>chanom</t>
  </si>
  <si>
    <t>čánom</t>
  </si>
  <si>
    <t>chanov</t>
  </si>
  <si>
    <t>čánov-</t>
  </si>
  <si>
    <t>chanin</t>
  </si>
  <si>
    <t>čánin</t>
  </si>
  <si>
    <t>changa</t>
  </si>
  <si>
    <t>čánga</t>
  </si>
  <si>
    <t>changom</t>
  </si>
  <si>
    <t>čángom</t>
  </si>
  <si>
    <t>changov</t>
  </si>
  <si>
    <t>čángov-</t>
  </si>
  <si>
    <t>changin</t>
  </si>
  <si>
    <t>čángin</t>
  </si>
  <si>
    <t>chaa</t>
  </si>
  <si>
    <t>čáa</t>
  </si>
  <si>
    <t>chaom</t>
  </si>
  <si>
    <t>čáom</t>
  </si>
  <si>
    <t>chaov</t>
  </si>
  <si>
    <t>čáov-</t>
  </si>
  <si>
    <t>cheja</t>
  </si>
  <si>
    <t>čə̀ja</t>
  </si>
  <si>
    <t>chejem</t>
  </si>
  <si>
    <t>čə̀jem</t>
  </si>
  <si>
    <t>chejev</t>
  </si>
  <si>
    <t>čə̀jev-</t>
  </si>
  <si>
    <t>chein</t>
  </si>
  <si>
    <t>chena</t>
  </si>
  <si>
    <t>čə̀na</t>
  </si>
  <si>
    <t>chenom</t>
  </si>
  <si>
    <t>čə̀nom</t>
  </si>
  <si>
    <t>chenov</t>
  </si>
  <si>
    <t>čə̀nov-</t>
  </si>
  <si>
    <t>chenin</t>
  </si>
  <si>
    <t>chenga</t>
  </si>
  <si>
    <t>čə̀nga</t>
  </si>
  <si>
    <t>chengom</t>
  </si>
  <si>
    <t>čə̀ngom</t>
  </si>
  <si>
    <t>chengov</t>
  </si>
  <si>
    <t>čə̀ngov-</t>
  </si>
  <si>
    <t>chengin</t>
  </si>
  <si>
    <t>chija</t>
  </si>
  <si>
    <t>číja</t>
  </si>
  <si>
    <t>chijem</t>
  </si>
  <si>
    <t>číjem</t>
  </si>
  <si>
    <t>chijev</t>
  </si>
  <si>
    <t>číjev-</t>
  </si>
  <si>
    <t>chonga</t>
  </si>
  <si>
    <t>čúnga</t>
  </si>
  <si>
    <t>chongom</t>
  </si>
  <si>
    <t>čúngom</t>
  </si>
  <si>
    <t>chongov</t>
  </si>
  <si>
    <t>čúngov-</t>
  </si>
  <si>
    <t>chongin</t>
  </si>
  <si>
    <t>čúngin</t>
  </si>
  <si>
    <t>choua</t>
  </si>
  <si>
    <t>čôva</t>
  </si>
  <si>
    <t>chouom</t>
  </si>
  <si>
    <t>čôvom</t>
  </si>
  <si>
    <t>chouov</t>
  </si>
  <si>
    <t>čôvov-</t>
  </si>
  <si>
    <t>chouin</t>
  </si>
  <si>
    <t>čôvin</t>
  </si>
  <si>
    <t>chuja</t>
  </si>
  <si>
    <t>čúja</t>
  </si>
  <si>
    <t>chujem</t>
  </si>
  <si>
    <t>čújem</t>
  </si>
  <si>
    <t>chujev</t>
  </si>
  <si>
    <t>čújev-</t>
  </si>
  <si>
    <t>chuaja</t>
  </si>
  <si>
    <t>ču̯ája</t>
  </si>
  <si>
    <t>chuajem</t>
  </si>
  <si>
    <t>ču̯ájem</t>
  </si>
  <si>
    <t>chuajev</t>
  </si>
  <si>
    <t>ču̯ájev-</t>
  </si>
  <si>
    <t>ču̯ájin</t>
  </si>
  <si>
    <t>chuaia</t>
  </si>
  <si>
    <t>chuaiem</t>
  </si>
  <si>
    <t>chuaiev</t>
  </si>
  <si>
    <t>chuaiin</t>
  </si>
  <si>
    <t>chuana</t>
  </si>
  <si>
    <t>ču̯ána</t>
  </si>
  <si>
    <t>chuanom</t>
  </si>
  <si>
    <t>ču̯ánom</t>
  </si>
  <si>
    <t>chuanov</t>
  </si>
  <si>
    <t>ču̯ánov-</t>
  </si>
  <si>
    <t>chuanin</t>
  </si>
  <si>
    <t>ču̯ánin</t>
  </si>
  <si>
    <t>chuanga</t>
  </si>
  <si>
    <t>ču̯ánga</t>
  </si>
  <si>
    <t>chuangom</t>
  </si>
  <si>
    <t>ču̯ángom</t>
  </si>
  <si>
    <t>chuangov</t>
  </si>
  <si>
    <t>ču̯ángov-</t>
  </si>
  <si>
    <t>chuangin</t>
  </si>
  <si>
    <t>ču̯ángin</t>
  </si>
  <si>
    <t>chuna</t>
  </si>
  <si>
    <t>čúna</t>
  </si>
  <si>
    <t>chunom</t>
  </si>
  <si>
    <t>čúnom</t>
  </si>
  <si>
    <t>chunov</t>
  </si>
  <si>
    <t>čúnov-</t>
  </si>
  <si>
    <t>chunin</t>
  </si>
  <si>
    <t>čúnin</t>
  </si>
  <si>
    <t>chuoja</t>
  </si>
  <si>
    <t>ču̯ója</t>
  </si>
  <si>
    <t>chuojem</t>
  </si>
  <si>
    <t>ču̯ójem</t>
  </si>
  <si>
    <t>chuojev</t>
  </si>
  <si>
    <t>ču̯ójev-</t>
  </si>
  <si>
    <t>chuoin</t>
  </si>
  <si>
    <t>ču̯óin</t>
  </si>
  <si>
    <t>cija</t>
  </si>
  <si>
    <t>cíja</t>
  </si>
  <si>
    <t>cijem</t>
  </si>
  <si>
    <t>cíjem</t>
  </si>
  <si>
    <t>cijev</t>
  </si>
  <si>
    <t>cíjev-</t>
  </si>
  <si>
    <t>conga</t>
  </si>
  <si>
    <t>cúnga</t>
  </si>
  <si>
    <t>congom</t>
  </si>
  <si>
    <t>cúngom</t>
  </si>
  <si>
    <t>congov</t>
  </si>
  <si>
    <t>cúngov-</t>
  </si>
  <si>
    <t>congin</t>
  </si>
  <si>
    <t>cúngin</t>
  </si>
  <si>
    <t>coua</t>
  </si>
  <si>
    <t>côva</t>
  </si>
  <si>
    <t>couom</t>
  </si>
  <si>
    <t>côvom</t>
  </si>
  <si>
    <t>couov</t>
  </si>
  <si>
    <t>côvov-</t>
  </si>
  <si>
    <t>couin</t>
  </si>
  <si>
    <t>côvin</t>
  </si>
  <si>
    <t>cuja</t>
  </si>
  <si>
    <t>cúja</t>
  </si>
  <si>
    <t>cujem</t>
  </si>
  <si>
    <t>cújem</t>
  </si>
  <si>
    <t>cujev</t>
  </si>
  <si>
    <t>cújev-</t>
  </si>
  <si>
    <t>cuana</t>
  </si>
  <si>
    <t>cu̯ána</t>
  </si>
  <si>
    <t>cuanom</t>
  </si>
  <si>
    <t>cu̯ánom</t>
  </si>
  <si>
    <t>cuanov</t>
  </si>
  <si>
    <t>cu̯ánov-</t>
  </si>
  <si>
    <t>cuanin</t>
  </si>
  <si>
    <t>cu̯ánin</t>
  </si>
  <si>
    <t>cuna</t>
  </si>
  <si>
    <t>cúna</t>
  </si>
  <si>
    <t>cunom</t>
  </si>
  <si>
    <t>cúnom</t>
  </si>
  <si>
    <t>cunov</t>
  </si>
  <si>
    <t>cúnov-</t>
  </si>
  <si>
    <t>cunin</t>
  </si>
  <si>
    <t>cúnin</t>
  </si>
  <si>
    <t>cuoja</t>
  </si>
  <si>
    <t>cu̯ója</t>
  </si>
  <si>
    <t>cuojem</t>
  </si>
  <si>
    <t>cu̯ójem</t>
  </si>
  <si>
    <t>cuojev</t>
  </si>
  <si>
    <t>cu̯ójev-</t>
  </si>
  <si>
    <t>cuoin</t>
  </si>
  <si>
    <t>cu̯óin</t>
  </si>
  <si>
    <t>daja</t>
  </si>
  <si>
    <t>dája</t>
  </si>
  <si>
    <t>dajem</t>
  </si>
  <si>
    <t>dájem</t>
  </si>
  <si>
    <t>dajev</t>
  </si>
  <si>
    <t>dájev-</t>
  </si>
  <si>
    <t>dain</t>
  </si>
  <si>
    <t>dájin</t>
  </si>
  <si>
    <t>daia</t>
  </si>
  <si>
    <t>daiem</t>
  </si>
  <si>
    <t>daiev</t>
  </si>
  <si>
    <t>daiin</t>
  </si>
  <si>
    <t>dana</t>
  </si>
  <si>
    <t>dána</t>
  </si>
  <si>
    <t>danom</t>
  </si>
  <si>
    <t>dánom</t>
  </si>
  <si>
    <t>danov</t>
  </si>
  <si>
    <t>dánov-</t>
  </si>
  <si>
    <t>danin</t>
  </si>
  <si>
    <t>dánin</t>
  </si>
  <si>
    <t>danga</t>
  </si>
  <si>
    <t>dánga</t>
  </si>
  <si>
    <t>dangom</t>
  </si>
  <si>
    <t>dángom</t>
  </si>
  <si>
    <t>dangov</t>
  </si>
  <si>
    <t>dángov-</t>
  </si>
  <si>
    <t>dangin</t>
  </si>
  <si>
    <t>dángin</t>
  </si>
  <si>
    <t>daa</t>
  </si>
  <si>
    <t>dáa</t>
  </si>
  <si>
    <t>daom</t>
  </si>
  <si>
    <t>dáom</t>
  </si>
  <si>
    <t>daov</t>
  </si>
  <si>
    <t>dáov-</t>
  </si>
  <si>
    <t>deja</t>
  </si>
  <si>
    <t>də̀ja</t>
  </si>
  <si>
    <t>dejem</t>
  </si>
  <si>
    <t>də̀jem</t>
  </si>
  <si>
    <t>dejev</t>
  </si>
  <si>
    <t>də̀jev-</t>
  </si>
  <si>
    <t>dein</t>
  </si>
  <si>
    <t>dena</t>
  </si>
  <si>
    <t>də̀na</t>
  </si>
  <si>
    <t>denom</t>
  </si>
  <si>
    <t>də̀nom</t>
  </si>
  <si>
    <t>denov</t>
  </si>
  <si>
    <t>də̀nov-</t>
  </si>
  <si>
    <t>denin</t>
  </si>
  <si>
    <t>denga</t>
  </si>
  <si>
    <t>də̀nga</t>
  </si>
  <si>
    <t>dengom</t>
  </si>
  <si>
    <t>də̀ngom</t>
  </si>
  <si>
    <t>dengov</t>
  </si>
  <si>
    <t>də̀ngov-</t>
  </si>
  <si>
    <t>dengin</t>
  </si>
  <si>
    <t>dija</t>
  </si>
  <si>
    <t>díja</t>
  </si>
  <si>
    <t>dijem</t>
  </si>
  <si>
    <t>díjem</t>
  </si>
  <si>
    <t>dijev</t>
  </si>
  <si>
    <t>díjev-</t>
  </si>
  <si>
    <t>diana</t>
  </si>
  <si>
    <t>djêna</t>
  </si>
  <si>
    <t>dianom</t>
  </si>
  <si>
    <t>djênom</t>
  </si>
  <si>
    <t>dianov</t>
  </si>
  <si>
    <t>djênov-</t>
  </si>
  <si>
    <t>dianin</t>
  </si>
  <si>
    <t>djênin</t>
  </si>
  <si>
    <t>diaa</t>
  </si>
  <si>
    <t>djáa</t>
  </si>
  <si>
    <t>diaom</t>
  </si>
  <si>
    <t>djáom</t>
  </si>
  <si>
    <t>diaov</t>
  </si>
  <si>
    <t>djáov-</t>
  </si>
  <si>
    <t>diain</t>
  </si>
  <si>
    <t>djájin</t>
  </si>
  <si>
    <t>dieja</t>
  </si>
  <si>
    <t>diejem</t>
  </si>
  <si>
    <t>diejev</t>
  </si>
  <si>
    <t>dinga</t>
  </si>
  <si>
    <t>dínga</t>
  </si>
  <si>
    <t>dingom</t>
  </si>
  <si>
    <t>díngom</t>
  </si>
  <si>
    <t>dingov</t>
  </si>
  <si>
    <t>díngov-</t>
  </si>
  <si>
    <t>dingin</t>
  </si>
  <si>
    <t>díngin</t>
  </si>
  <si>
    <t>diuja</t>
  </si>
  <si>
    <t>djúja</t>
  </si>
  <si>
    <t>diujem</t>
  </si>
  <si>
    <t>djújem</t>
  </si>
  <si>
    <t>diujev</t>
  </si>
  <si>
    <t>djújev-</t>
  </si>
  <si>
    <t>donga</t>
  </si>
  <si>
    <t>dúnga</t>
  </si>
  <si>
    <t>dongom</t>
  </si>
  <si>
    <t>dúngom</t>
  </si>
  <si>
    <t>dongov</t>
  </si>
  <si>
    <t>dúngov-</t>
  </si>
  <si>
    <t>dongin</t>
  </si>
  <si>
    <t>dúngin</t>
  </si>
  <si>
    <t>doua</t>
  </si>
  <si>
    <t>dôva</t>
  </si>
  <si>
    <t>douom</t>
  </si>
  <si>
    <t>dôvom</t>
  </si>
  <si>
    <t>douov</t>
  </si>
  <si>
    <t>dôvov-</t>
  </si>
  <si>
    <t>douin</t>
  </si>
  <si>
    <t>dôvin</t>
  </si>
  <si>
    <t>duja</t>
  </si>
  <si>
    <t>dúja</t>
  </si>
  <si>
    <t>dujem</t>
  </si>
  <si>
    <t>dújem</t>
  </si>
  <si>
    <t>dujev</t>
  </si>
  <si>
    <t>dújev-</t>
  </si>
  <si>
    <t>duana</t>
  </si>
  <si>
    <t>du̯ána</t>
  </si>
  <si>
    <t>duanom</t>
  </si>
  <si>
    <t>du̯ánom</t>
  </si>
  <si>
    <t>duanov</t>
  </si>
  <si>
    <t>du̯ánov-</t>
  </si>
  <si>
    <t>duanin</t>
  </si>
  <si>
    <t>du̯ánin</t>
  </si>
  <si>
    <t>duna</t>
  </si>
  <si>
    <t>dúna</t>
  </si>
  <si>
    <t>dunom</t>
  </si>
  <si>
    <t>dúnom</t>
  </si>
  <si>
    <t>dunov</t>
  </si>
  <si>
    <t>dúnov-</t>
  </si>
  <si>
    <t>dunin</t>
  </si>
  <si>
    <t>dúnin</t>
  </si>
  <si>
    <t>duoja</t>
  </si>
  <si>
    <t>du̯ója</t>
  </si>
  <si>
    <t>duojem</t>
  </si>
  <si>
    <t>du̯ójem</t>
  </si>
  <si>
    <t>duojev</t>
  </si>
  <si>
    <t>du̯ójev-</t>
  </si>
  <si>
    <t>duoin</t>
  </si>
  <si>
    <t>du̯óin</t>
  </si>
  <si>
    <t>eja</t>
  </si>
  <si>
    <t>ə̀ja</t>
  </si>
  <si>
    <t>ejem</t>
  </si>
  <si>
    <t>ə̀jem</t>
  </si>
  <si>
    <t>ejev</t>
  </si>
  <si>
    <t>ə̀jev-</t>
  </si>
  <si>
    <t>ein</t>
  </si>
  <si>
    <t>ena</t>
  </si>
  <si>
    <t>ə̀na</t>
  </si>
  <si>
    <t>enom</t>
  </si>
  <si>
    <t>ə̀nom</t>
  </si>
  <si>
    <t>enov</t>
  </si>
  <si>
    <t>ə̀nov-</t>
  </si>
  <si>
    <t>enin</t>
  </si>
  <si>
    <t>era</t>
  </si>
  <si>
    <t>ára</t>
  </si>
  <si>
    <t>erom</t>
  </si>
  <si>
    <t>árom</t>
  </si>
  <si>
    <t>erov</t>
  </si>
  <si>
    <t>árov-</t>
  </si>
  <si>
    <t>erin</t>
  </si>
  <si>
    <t>árin</t>
  </si>
  <si>
    <t>faja</t>
  </si>
  <si>
    <t>fája</t>
  </si>
  <si>
    <t>fajem</t>
  </si>
  <si>
    <t>fájem</t>
  </si>
  <si>
    <t>fajev</t>
  </si>
  <si>
    <t>fájev-</t>
  </si>
  <si>
    <t>fájin</t>
  </si>
  <si>
    <t>fana</t>
  </si>
  <si>
    <t>fána</t>
  </si>
  <si>
    <t>fanom</t>
  </si>
  <si>
    <t>fánom</t>
  </si>
  <si>
    <t>fanov</t>
  </si>
  <si>
    <t>fánov-</t>
  </si>
  <si>
    <t>fanin</t>
  </si>
  <si>
    <t>fánin</t>
  </si>
  <si>
    <t>fanga</t>
  </si>
  <si>
    <t>fánga</t>
  </si>
  <si>
    <t>fangom</t>
  </si>
  <si>
    <t>fángom</t>
  </si>
  <si>
    <t>fangov</t>
  </si>
  <si>
    <t>fángov-</t>
  </si>
  <si>
    <t>fangin</t>
  </si>
  <si>
    <t>fángin</t>
  </si>
  <si>
    <t>fena</t>
  </si>
  <si>
    <t>fə̀na</t>
  </si>
  <si>
    <t>fenom</t>
  </si>
  <si>
    <t>fə̀nom</t>
  </si>
  <si>
    <t>fenov</t>
  </si>
  <si>
    <t>fə̀nov-</t>
  </si>
  <si>
    <t>fenin</t>
  </si>
  <si>
    <t>fenga</t>
  </si>
  <si>
    <t>fə̀nga</t>
  </si>
  <si>
    <t>fengom</t>
  </si>
  <si>
    <t>fə̀ngom</t>
  </si>
  <si>
    <t>fengov</t>
  </si>
  <si>
    <t>fə̀ngov-</t>
  </si>
  <si>
    <t>fengin</t>
  </si>
  <si>
    <t>foja</t>
  </si>
  <si>
    <t>fója</t>
  </si>
  <si>
    <t>fojem</t>
  </si>
  <si>
    <t>fójem</t>
  </si>
  <si>
    <t>fojev</t>
  </si>
  <si>
    <t>fójev-</t>
  </si>
  <si>
    <t>foin</t>
  </si>
  <si>
    <t>fóin</t>
  </si>
  <si>
    <t>foua</t>
  </si>
  <si>
    <t>fôva</t>
  </si>
  <si>
    <t>fouom</t>
  </si>
  <si>
    <t>fôvom</t>
  </si>
  <si>
    <t>fouov</t>
  </si>
  <si>
    <t>fôvov-</t>
  </si>
  <si>
    <t>fouin</t>
  </si>
  <si>
    <t>fôvin</t>
  </si>
  <si>
    <t>fuja</t>
  </si>
  <si>
    <t>fúja</t>
  </si>
  <si>
    <t>fujem</t>
  </si>
  <si>
    <t>fújem</t>
  </si>
  <si>
    <t>fujev</t>
  </si>
  <si>
    <t>fújev-</t>
  </si>
  <si>
    <t>gaja</t>
  </si>
  <si>
    <t>gája</t>
  </si>
  <si>
    <t>gajem</t>
  </si>
  <si>
    <t>gájem</t>
  </si>
  <si>
    <t>gajev</t>
  </si>
  <si>
    <t>gájev-</t>
  </si>
  <si>
    <t>gain</t>
  </si>
  <si>
    <t>gájin</t>
  </si>
  <si>
    <t>gaia</t>
  </si>
  <si>
    <t>gaiem</t>
  </si>
  <si>
    <t>gaiev</t>
  </si>
  <si>
    <t>gaiin</t>
  </si>
  <si>
    <t>gana</t>
  </si>
  <si>
    <t>gána</t>
  </si>
  <si>
    <t>ganom</t>
  </si>
  <si>
    <t>gánom</t>
  </si>
  <si>
    <t>ganov</t>
  </si>
  <si>
    <t>gánov-</t>
  </si>
  <si>
    <t>ganin</t>
  </si>
  <si>
    <t>gánin</t>
  </si>
  <si>
    <t>ganga</t>
  </si>
  <si>
    <t>gánga</t>
  </si>
  <si>
    <t>gangom</t>
  </si>
  <si>
    <t>gángom</t>
  </si>
  <si>
    <t>gangov</t>
  </si>
  <si>
    <t>gángov-</t>
  </si>
  <si>
    <t>gangin</t>
  </si>
  <si>
    <t>gángin</t>
  </si>
  <si>
    <t>gaa</t>
  </si>
  <si>
    <t>gáa</t>
  </si>
  <si>
    <t>gaom</t>
  </si>
  <si>
    <t>gáom</t>
  </si>
  <si>
    <t>gaov</t>
  </si>
  <si>
    <t>gáov-</t>
  </si>
  <si>
    <t>geja</t>
  </si>
  <si>
    <t>gə̀ja</t>
  </si>
  <si>
    <t>gejem</t>
  </si>
  <si>
    <t>gə̀jem</t>
  </si>
  <si>
    <t>gejev</t>
  </si>
  <si>
    <t>gə̀jev-</t>
  </si>
  <si>
    <t>gein</t>
  </si>
  <si>
    <t>gena</t>
  </si>
  <si>
    <t>gə̀na</t>
  </si>
  <si>
    <t>genom</t>
  </si>
  <si>
    <t>gə̀nom</t>
  </si>
  <si>
    <t>genov</t>
  </si>
  <si>
    <t>gə̀nov-</t>
  </si>
  <si>
    <t>genin</t>
  </si>
  <si>
    <t>genga</t>
  </si>
  <si>
    <t>gə̀nga</t>
  </si>
  <si>
    <t>gengom</t>
  </si>
  <si>
    <t>gə̀ngom</t>
  </si>
  <si>
    <t>gengov</t>
  </si>
  <si>
    <t>gə̀ngov-</t>
  </si>
  <si>
    <t>gengin</t>
  </si>
  <si>
    <t>gonga</t>
  </si>
  <si>
    <t>gúnga</t>
  </si>
  <si>
    <t>gongom</t>
  </si>
  <si>
    <t>gúngom</t>
  </si>
  <si>
    <t>gongov</t>
  </si>
  <si>
    <t>gúngov-</t>
  </si>
  <si>
    <t>gongin</t>
  </si>
  <si>
    <t>gúngin</t>
  </si>
  <si>
    <t>goua</t>
  </si>
  <si>
    <t>gôva</t>
  </si>
  <si>
    <t>gouom</t>
  </si>
  <si>
    <t>gôvom</t>
  </si>
  <si>
    <t>gouov</t>
  </si>
  <si>
    <t>gôvov-</t>
  </si>
  <si>
    <t>gouin</t>
  </si>
  <si>
    <t>gôvin</t>
  </si>
  <si>
    <t>guja</t>
  </si>
  <si>
    <t>gúja</t>
  </si>
  <si>
    <t>gujem</t>
  </si>
  <si>
    <t>gújem</t>
  </si>
  <si>
    <t>gujev</t>
  </si>
  <si>
    <t>gújev-</t>
  </si>
  <si>
    <t>guaja</t>
  </si>
  <si>
    <t>gu̯ája</t>
  </si>
  <si>
    <t>guajem</t>
  </si>
  <si>
    <t>gu̯ájem</t>
  </si>
  <si>
    <t>guajev</t>
  </si>
  <si>
    <t>gu̯ájev-</t>
  </si>
  <si>
    <t>gu̯ájin</t>
  </si>
  <si>
    <t>guaia</t>
  </si>
  <si>
    <t>guaiem</t>
  </si>
  <si>
    <t>guaiev</t>
  </si>
  <si>
    <t>guaiin</t>
  </si>
  <si>
    <t>guana</t>
  </si>
  <si>
    <t>gu̯ána</t>
  </si>
  <si>
    <t>guanom</t>
  </si>
  <si>
    <t>gu̯ánom</t>
  </si>
  <si>
    <t>guanov</t>
  </si>
  <si>
    <t>gu̯ánov-</t>
  </si>
  <si>
    <t>guanin</t>
  </si>
  <si>
    <t>gu̯ánin</t>
  </si>
  <si>
    <t>guanga</t>
  </si>
  <si>
    <t>gu̯ánga</t>
  </si>
  <si>
    <t>guangom</t>
  </si>
  <si>
    <t>gu̯ángom</t>
  </si>
  <si>
    <t>guangov</t>
  </si>
  <si>
    <t>gu̯ángov-</t>
  </si>
  <si>
    <t>guangin</t>
  </si>
  <si>
    <t>gu̯ángin</t>
  </si>
  <si>
    <t>guna</t>
  </si>
  <si>
    <t>gúna</t>
  </si>
  <si>
    <t>gunom</t>
  </si>
  <si>
    <t>gúnom</t>
  </si>
  <si>
    <t>gunov</t>
  </si>
  <si>
    <t>gúnov-</t>
  </si>
  <si>
    <t>gunin</t>
  </si>
  <si>
    <t>gúnin</t>
  </si>
  <si>
    <t>guoja</t>
  </si>
  <si>
    <t>gu̯ója</t>
  </si>
  <si>
    <t>guojem</t>
  </si>
  <si>
    <t>gu̯ójem</t>
  </si>
  <si>
    <t>guojev</t>
  </si>
  <si>
    <t>gu̯ójev-</t>
  </si>
  <si>
    <t>guoin</t>
  </si>
  <si>
    <t>gu̯óin</t>
  </si>
  <si>
    <t>haja</t>
  </si>
  <si>
    <t>hája</t>
  </si>
  <si>
    <t>hajem</t>
  </si>
  <si>
    <t>hájem</t>
  </si>
  <si>
    <t>hajev</t>
  </si>
  <si>
    <t>hájev-</t>
  </si>
  <si>
    <t>hain</t>
  </si>
  <si>
    <t>hájin</t>
  </si>
  <si>
    <t>haia</t>
  </si>
  <si>
    <t>haiem</t>
  </si>
  <si>
    <t>haiev</t>
  </si>
  <si>
    <t>haiin</t>
  </si>
  <si>
    <t>hana</t>
  </si>
  <si>
    <t>hána</t>
  </si>
  <si>
    <t>hanom</t>
  </si>
  <si>
    <t>hánom</t>
  </si>
  <si>
    <t>hanov</t>
  </si>
  <si>
    <t>hánov-</t>
  </si>
  <si>
    <t>hanin</t>
  </si>
  <si>
    <t>hánin</t>
  </si>
  <si>
    <t>hanga</t>
  </si>
  <si>
    <t>hánga</t>
  </si>
  <si>
    <t>hangom</t>
  </si>
  <si>
    <t>hángom</t>
  </si>
  <si>
    <t>hangov</t>
  </si>
  <si>
    <t>hángov-</t>
  </si>
  <si>
    <t>hangin</t>
  </si>
  <si>
    <t>hángin</t>
  </si>
  <si>
    <t>haa</t>
  </si>
  <si>
    <t>háa</t>
  </si>
  <si>
    <t>haom</t>
  </si>
  <si>
    <t>háom</t>
  </si>
  <si>
    <t>haov</t>
  </si>
  <si>
    <t>háov-</t>
  </si>
  <si>
    <t>heja</t>
  </si>
  <si>
    <t>hə̀ja</t>
  </si>
  <si>
    <t>hejem</t>
  </si>
  <si>
    <t>hə̀jem</t>
  </si>
  <si>
    <t>hejev</t>
  </si>
  <si>
    <t>hə̀jev-</t>
  </si>
  <si>
    <t>hein</t>
  </si>
  <si>
    <t>hena</t>
  </si>
  <si>
    <t>hə̀na</t>
  </si>
  <si>
    <t>henom</t>
  </si>
  <si>
    <t>hə̀nom</t>
  </si>
  <si>
    <t>henov</t>
  </si>
  <si>
    <t>hə̀nov-</t>
  </si>
  <si>
    <t>henin</t>
  </si>
  <si>
    <t>henga</t>
  </si>
  <si>
    <t>hə̀nga</t>
  </si>
  <si>
    <t>hengom</t>
  </si>
  <si>
    <t>hə̀ngom</t>
  </si>
  <si>
    <t>hengov</t>
  </si>
  <si>
    <t>hə̀ngov-</t>
  </si>
  <si>
    <t>hengin</t>
  </si>
  <si>
    <t>honga</t>
  </si>
  <si>
    <t>húnga</t>
  </si>
  <si>
    <t>hongom</t>
  </si>
  <si>
    <t>húngom</t>
  </si>
  <si>
    <t>hongov</t>
  </si>
  <si>
    <t>húngov-</t>
  </si>
  <si>
    <t>hongin</t>
  </si>
  <si>
    <t>húngin</t>
  </si>
  <si>
    <t>houa</t>
  </si>
  <si>
    <t>hôva</t>
  </si>
  <si>
    <t>houom</t>
  </si>
  <si>
    <t>hôvom</t>
  </si>
  <si>
    <t>houov</t>
  </si>
  <si>
    <t>hôvov-</t>
  </si>
  <si>
    <t>houin</t>
  </si>
  <si>
    <t>hôvin</t>
  </si>
  <si>
    <t>huja</t>
  </si>
  <si>
    <t>húja</t>
  </si>
  <si>
    <t>hujem</t>
  </si>
  <si>
    <t>hújem</t>
  </si>
  <si>
    <t>hujev</t>
  </si>
  <si>
    <t>hújev-</t>
  </si>
  <si>
    <t>huaja</t>
  </si>
  <si>
    <t>hu̯ája</t>
  </si>
  <si>
    <t>huajem</t>
  </si>
  <si>
    <t>hu̯ájem</t>
  </si>
  <si>
    <t>huajev</t>
  </si>
  <si>
    <t>hu̯ájev-</t>
  </si>
  <si>
    <t>hu̯ájin</t>
  </si>
  <si>
    <t>huaia</t>
  </si>
  <si>
    <t>huaiem</t>
  </si>
  <si>
    <t>huaiev</t>
  </si>
  <si>
    <t>huaiin</t>
  </si>
  <si>
    <t>huana</t>
  </si>
  <si>
    <t>hu̯ána</t>
  </si>
  <si>
    <t>huanom</t>
  </si>
  <si>
    <t>hu̯ánom</t>
  </si>
  <si>
    <t>huanov</t>
  </si>
  <si>
    <t>hu̯ánov-</t>
  </si>
  <si>
    <t>huanin</t>
  </si>
  <si>
    <t>hu̯ánin</t>
  </si>
  <si>
    <t>huanga</t>
  </si>
  <si>
    <t>hu̯ánga</t>
  </si>
  <si>
    <t>huangom</t>
  </si>
  <si>
    <t>hu̯ángom</t>
  </si>
  <si>
    <t>huangov</t>
  </si>
  <si>
    <t>hu̯ángov-</t>
  </si>
  <si>
    <t>huangin</t>
  </si>
  <si>
    <t>hu̯ángin</t>
  </si>
  <si>
    <t>huna</t>
  </si>
  <si>
    <t>húna</t>
  </si>
  <si>
    <t>hunom</t>
  </si>
  <si>
    <t>húnom</t>
  </si>
  <si>
    <t>hunov</t>
  </si>
  <si>
    <t>húnov-</t>
  </si>
  <si>
    <t>hunin</t>
  </si>
  <si>
    <t>húnin</t>
  </si>
  <si>
    <t>huoja</t>
  </si>
  <si>
    <t>hu̯ója</t>
  </si>
  <si>
    <t>huojem</t>
  </si>
  <si>
    <t>hu̯ójem</t>
  </si>
  <si>
    <t>huojev</t>
  </si>
  <si>
    <t>hu̯ójev-</t>
  </si>
  <si>
    <t>huoin</t>
  </si>
  <si>
    <t>hu̯óin</t>
  </si>
  <si>
    <t>jija</t>
  </si>
  <si>
    <t>džíja</t>
  </si>
  <si>
    <t>jijem</t>
  </si>
  <si>
    <t>džíjem</t>
  </si>
  <si>
    <t>jijev</t>
  </si>
  <si>
    <t>džíjev-</t>
  </si>
  <si>
    <t>jiaja</t>
  </si>
  <si>
    <t>džjája</t>
  </si>
  <si>
    <t>jiajem</t>
  </si>
  <si>
    <t>džjájem</t>
  </si>
  <si>
    <t>jiajev</t>
  </si>
  <si>
    <t>džjájev-</t>
  </si>
  <si>
    <t>džjájin</t>
  </si>
  <si>
    <t>jiana</t>
  </si>
  <si>
    <t>džjêna</t>
  </si>
  <si>
    <t>jianom</t>
  </si>
  <si>
    <t>džjênom</t>
  </si>
  <si>
    <t>jianov</t>
  </si>
  <si>
    <t>džjênov-</t>
  </si>
  <si>
    <t>džjênin</t>
  </si>
  <si>
    <t>jianga</t>
  </si>
  <si>
    <t>džjánga</t>
  </si>
  <si>
    <t>jiangom</t>
  </si>
  <si>
    <t>džjángom</t>
  </si>
  <si>
    <t>jiangov</t>
  </si>
  <si>
    <t>džjángov-</t>
  </si>
  <si>
    <t>džjángin</t>
  </si>
  <si>
    <t>jiaa</t>
  </si>
  <si>
    <t>džjáa</t>
  </si>
  <si>
    <t>jiaom</t>
  </si>
  <si>
    <t>džjáom</t>
  </si>
  <si>
    <t>jiaov</t>
  </si>
  <si>
    <t>džjáov-</t>
  </si>
  <si>
    <t>jieja</t>
  </si>
  <si>
    <t>jiejem</t>
  </si>
  <si>
    <t>jiejev</t>
  </si>
  <si>
    <t>jina</t>
  </si>
  <si>
    <t>džína</t>
  </si>
  <si>
    <t>jinom</t>
  </si>
  <si>
    <t>džínom</t>
  </si>
  <si>
    <t>jinov</t>
  </si>
  <si>
    <t>džínov-</t>
  </si>
  <si>
    <t>džínin</t>
  </si>
  <si>
    <t>jinga</t>
  </si>
  <si>
    <t>džínga</t>
  </si>
  <si>
    <t>jingom</t>
  </si>
  <si>
    <t>džíngom</t>
  </si>
  <si>
    <t>jingov</t>
  </si>
  <si>
    <t>džíngov-</t>
  </si>
  <si>
    <t>džíngin</t>
  </si>
  <si>
    <t>jionga</t>
  </si>
  <si>
    <t>džjúnga</t>
  </si>
  <si>
    <t>jiongom</t>
  </si>
  <si>
    <t>džjúngom</t>
  </si>
  <si>
    <t>jiongov</t>
  </si>
  <si>
    <t>džjúngov-</t>
  </si>
  <si>
    <t>džjúngin</t>
  </si>
  <si>
    <t>jiuja</t>
  </si>
  <si>
    <t>džjúja</t>
  </si>
  <si>
    <t>jiujem</t>
  </si>
  <si>
    <t>džjújem</t>
  </si>
  <si>
    <t>jiujev</t>
  </si>
  <si>
    <t>džjújev-</t>
  </si>
  <si>
    <t>juja</t>
  </si>
  <si>
    <t>džúja</t>
  </si>
  <si>
    <t>jujem</t>
  </si>
  <si>
    <t>džújem</t>
  </si>
  <si>
    <t>jujev</t>
  </si>
  <si>
    <t>džújev-</t>
  </si>
  <si>
    <t>juana</t>
  </si>
  <si>
    <t>džu̯êna</t>
  </si>
  <si>
    <t>juanom</t>
  </si>
  <si>
    <t>džu̯ênom</t>
  </si>
  <si>
    <t>juanov</t>
  </si>
  <si>
    <t>džu̯ênov-</t>
  </si>
  <si>
    <t>džu̯ênin</t>
  </si>
  <si>
    <t>jueja</t>
  </si>
  <si>
    <t>juejem</t>
  </si>
  <si>
    <t>juejev</t>
  </si>
  <si>
    <t>džu̯éin</t>
  </si>
  <si>
    <t>juna</t>
  </si>
  <si>
    <t>džúna</t>
  </si>
  <si>
    <t>junom</t>
  </si>
  <si>
    <t>džúnom</t>
  </si>
  <si>
    <t>junov</t>
  </si>
  <si>
    <t>džúnov-</t>
  </si>
  <si>
    <t>džúnin</t>
  </si>
  <si>
    <t>kaja</t>
  </si>
  <si>
    <t>kája</t>
  </si>
  <si>
    <t>kajem</t>
  </si>
  <si>
    <t>kájem</t>
  </si>
  <si>
    <t>kajev</t>
  </si>
  <si>
    <t>kájev-</t>
  </si>
  <si>
    <t>kain</t>
  </si>
  <si>
    <t>kájin</t>
  </si>
  <si>
    <t>kaia</t>
  </si>
  <si>
    <t>kaiem</t>
  </si>
  <si>
    <t>kaiev</t>
  </si>
  <si>
    <t>kaiin</t>
  </si>
  <si>
    <t>kana</t>
  </si>
  <si>
    <t>kána</t>
  </si>
  <si>
    <t>kanom</t>
  </si>
  <si>
    <t>kánom</t>
  </si>
  <si>
    <t>kanov</t>
  </si>
  <si>
    <t>kánov-</t>
  </si>
  <si>
    <t>kanin</t>
  </si>
  <si>
    <t>kánin</t>
  </si>
  <si>
    <t>kanga</t>
  </si>
  <si>
    <t>kánga</t>
  </si>
  <si>
    <t>kangom</t>
  </si>
  <si>
    <t>kángom</t>
  </si>
  <si>
    <t>kangov</t>
  </si>
  <si>
    <t>kángov-</t>
  </si>
  <si>
    <t>kangin</t>
  </si>
  <si>
    <t>kángin</t>
  </si>
  <si>
    <t>kaa</t>
  </si>
  <si>
    <t>káa</t>
  </si>
  <si>
    <t>kaom</t>
  </si>
  <si>
    <t>káom</t>
  </si>
  <si>
    <t>kaov</t>
  </si>
  <si>
    <t>káov-</t>
  </si>
  <si>
    <t>keja</t>
  </si>
  <si>
    <t>kə̀ja</t>
  </si>
  <si>
    <t>kejem</t>
  </si>
  <si>
    <t>kə̀jem</t>
  </si>
  <si>
    <t>kejev</t>
  </si>
  <si>
    <t>kə̀jev-</t>
  </si>
  <si>
    <t>kein</t>
  </si>
  <si>
    <t>kena</t>
  </si>
  <si>
    <t>kə̀na</t>
  </si>
  <si>
    <t>kenom</t>
  </si>
  <si>
    <t>kə̀nom</t>
  </si>
  <si>
    <t>kenov</t>
  </si>
  <si>
    <t>kə̀nov-</t>
  </si>
  <si>
    <t>kenin</t>
  </si>
  <si>
    <t>kenga</t>
  </si>
  <si>
    <t>kə̀nga</t>
  </si>
  <si>
    <t>kengom</t>
  </si>
  <si>
    <t>kə̀ngom</t>
  </si>
  <si>
    <t>kengov</t>
  </si>
  <si>
    <t>kə̀ngov-</t>
  </si>
  <si>
    <t>kengin</t>
  </si>
  <si>
    <t>konga</t>
  </si>
  <si>
    <t>kúnga</t>
  </si>
  <si>
    <t>kongom</t>
  </si>
  <si>
    <t>kúngom</t>
  </si>
  <si>
    <t>kongov</t>
  </si>
  <si>
    <t>kúngov-</t>
  </si>
  <si>
    <t>kongin</t>
  </si>
  <si>
    <t>kúngin</t>
  </si>
  <si>
    <t>koua</t>
  </si>
  <si>
    <t>kôva</t>
  </si>
  <si>
    <t>kouom</t>
  </si>
  <si>
    <t>kôvom</t>
  </si>
  <si>
    <t>kouov</t>
  </si>
  <si>
    <t>kôvov-</t>
  </si>
  <si>
    <t>kouin</t>
  </si>
  <si>
    <t>kôvin</t>
  </si>
  <si>
    <t>kuja</t>
  </si>
  <si>
    <t>kúja</t>
  </si>
  <si>
    <t>kujem</t>
  </si>
  <si>
    <t>kújem</t>
  </si>
  <si>
    <t>kujev</t>
  </si>
  <si>
    <t>kújev-</t>
  </si>
  <si>
    <t>kuaja</t>
  </si>
  <si>
    <t>ku̯ája</t>
  </si>
  <si>
    <t>kuajem</t>
  </si>
  <si>
    <t>ku̯ájem</t>
  </si>
  <si>
    <t>kuajev</t>
  </si>
  <si>
    <t>ku̯ájev-</t>
  </si>
  <si>
    <t>ku̯ájin</t>
  </si>
  <si>
    <t>kuaia</t>
  </si>
  <si>
    <t>kuaiem</t>
  </si>
  <si>
    <t>kuaiev</t>
  </si>
  <si>
    <t>kuaiin</t>
  </si>
  <si>
    <t>kuana</t>
  </si>
  <si>
    <t>ku̯ána</t>
  </si>
  <si>
    <t>kuanom</t>
  </si>
  <si>
    <t>ku̯ánom</t>
  </si>
  <si>
    <t>kuanov</t>
  </si>
  <si>
    <t>ku̯ánov-</t>
  </si>
  <si>
    <t>kuanin</t>
  </si>
  <si>
    <t>ku̯ánin</t>
  </si>
  <si>
    <t>kuanga</t>
  </si>
  <si>
    <t>ku̯ánga</t>
  </si>
  <si>
    <t>kuangom</t>
  </si>
  <si>
    <t>ku̯ángom</t>
  </si>
  <si>
    <t>kuangov</t>
  </si>
  <si>
    <t>ku̯ángov-</t>
  </si>
  <si>
    <t>kuangin</t>
  </si>
  <si>
    <t>ku̯ángin</t>
  </si>
  <si>
    <t>kuna</t>
  </si>
  <si>
    <t>kúna</t>
  </si>
  <si>
    <t>kunom</t>
  </si>
  <si>
    <t>kúnom</t>
  </si>
  <si>
    <t>kunov</t>
  </si>
  <si>
    <t>kúnov-</t>
  </si>
  <si>
    <t>kunin</t>
  </si>
  <si>
    <t>kúnin</t>
  </si>
  <si>
    <t>kuoja</t>
  </si>
  <si>
    <t>ku̯ója</t>
  </si>
  <si>
    <t>kuojem</t>
  </si>
  <si>
    <t>ku̯ójem</t>
  </si>
  <si>
    <t>kuojev</t>
  </si>
  <si>
    <t>ku̯ójev-</t>
  </si>
  <si>
    <t>kuoin</t>
  </si>
  <si>
    <t>ku̯óin</t>
  </si>
  <si>
    <t>laja</t>
  </si>
  <si>
    <t>lája</t>
  </si>
  <si>
    <t>lajem</t>
  </si>
  <si>
    <t>lájem</t>
  </si>
  <si>
    <t>lajev</t>
  </si>
  <si>
    <t>lájev-</t>
  </si>
  <si>
    <t>lain</t>
  </si>
  <si>
    <t>lájin</t>
  </si>
  <si>
    <t>laia</t>
  </si>
  <si>
    <t>laiem</t>
  </si>
  <si>
    <t>laiev</t>
  </si>
  <si>
    <t>laiin</t>
  </si>
  <si>
    <t>lana</t>
  </si>
  <si>
    <t>lána</t>
  </si>
  <si>
    <t>lanom</t>
  </si>
  <si>
    <t>lánom</t>
  </si>
  <si>
    <t>lanov</t>
  </si>
  <si>
    <t>lánov-</t>
  </si>
  <si>
    <t>lanin</t>
  </si>
  <si>
    <t>lánin</t>
  </si>
  <si>
    <t>langa</t>
  </si>
  <si>
    <t>lánga</t>
  </si>
  <si>
    <t>langom</t>
  </si>
  <si>
    <t>lángom</t>
  </si>
  <si>
    <t>langov</t>
  </si>
  <si>
    <t>lángov-</t>
  </si>
  <si>
    <t>langin</t>
  </si>
  <si>
    <t>lángin</t>
  </si>
  <si>
    <t>laa</t>
  </si>
  <si>
    <t>láa</t>
  </si>
  <si>
    <t>laom</t>
  </si>
  <si>
    <t>láom</t>
  </si>
  <si>
    <t>laov</t>
  </si>
  <si>
    <t>láov-</t>
  </si>
  <si>
    <t>leja</t>
  </si>
  <si>
    <t>lə̀ja</t>
  </si>
  <si>
    <t>lejem</t>
  </si>
  <si>
    <t>lə̀jem</t>
  </si>
  <si>
    <t>lejev</t>
  </si>
  <si>
    <t>lə̀jev-</t>
  </si>
  <si>
    <t>lein</t>
  </si>
  <si>
    <t>lenga</t>
  </si>
  <si>
    <t>lə̀nga</t>
  </si>
  <si>
    <t>lengom</t>
  </si>
  <si>
    <t>lə̀ngom</t>
  </si>
  <si>
    <t>lengov</t>
  </si>
  <si>
    <t>lə̀ngov-</t>
  </si>
  <si>
    <t>lengin</t>
  </si>
  <si>
    <t>lija</t>
  </si>
  <si>
    <t>líja</t>
  </si>
  <si>
    <t>lijem</t>
  </si>
  <si>
    <t>líjem</t>
  </si>
  <si>
    <t>lijev</t>
  </si>
  <si>
    <t>líjev-</t>
  </si>
  <si>
    <t>liaja</t>
  </si>
  <si>
    <t>ljája</t>
  </si>
  <si>
    <t>liajem</t>
  </si>
  <si>
    <t>ljájem</t>
  </si>
  <si>
    <t>liajev</t>
  </si>
  <si>
    <t>ljájev-</t>
  </si>
  <si>
    <t>liain</t>
  </si>
  <si>
    <t>ljájin</t>
  </si>
  <si>
    <t>liana</t>
  </si>
  <si>
    <t>ljêna</t>
  </si>
  <si>
    <t>lianom</t>
  </si>
  <si>
    <t>ljênom</t>
  </si>
  <si>
    <t>lianov</t>
  </si>
  <si>
    <t>ljênov-</t>
  </si>
  <si>
    <t>lianin</t>
  </si>
  <si>
    <t>ljênin</t>
  </si>
  <si>
    <t>lianga</t>
  </si>
  <si>
    <t>ljánga</t>
  </si>
  <si>
    <t>liangom</t>
  </si>
  <si>
    <t>ljángom</t>
  </si>
  <si>
    <t>liangov</t>
  </si>
  <si>
    <t>ljángov-</t>
  </si>
  <si>
    <t>liangin</t>
  </si>
  <si>
    <t>ljángin</t>
  </si>
  <si>
    <t>liaa</t>
  </si>
  <si>
    <t>ljáa</t>
  </si>
  <si>
    <t>liaom</t>
  </si>
  <si>
    <t>ljáom</t>
  </si>
  <si>
    <t>liaov</t>
  </si>
  <si>
    <t>ljáov-</t>
  </si>
  <si>
    <t>lieja</t>
  </si>
  <si>
    <t>liejem</t>
  </si>
  <si>
    <t>liejev</t>
  </si>
  <si>
    <t>lina</t>
  </si>
  <si>
    <t>lína</t>
  </si>
  <si>
    <t>linom</t>
  </si>
  <si>
    <t>línom</t>
  </si>
  <si>
    <t>linov</t>
  </si>
  <si>
    <t>línov-</t>
  </si>
  <si>
    <t>linin</t>
  </si>
  <si>
    <t>línin</t>
  </si>
  <si>
    <t>linga</t>
  </si>
  <si>
    <t>línga</t>
  </si>
  <si>
    <t>lingom</t>
  </si>
  <si>
    <t>língom</t>
  </si>
  <si>
    <t>lingov</t>
  </si>
  <si>
    <t>língov-</t>
  </si>
  <si>
    <t>lingin</t>
  </si>
  <si>
    <t>língin</t>
  </si>
  <si>
    <t>liuja</t>
  </si>
  <si>
    <t>ljúja</t>
  </si>
  <si>
    <t>liujem</t>
  </si>
  <si>
    <t>ljújem</t>
  </si>
  <si>
    <t>liujev</t>
  </si>
  <si>
    <t>ljújev-</t>
  </si>
  <si>
    <t>longa</t>
  </si>
  <si>
    <t>lúnga</t>
  </si>
  <si>
    <t>longom</t>
  </si>
  <si>
    <t>lúngom</t>
  </si>
  <si>
    <t>longov</t>
  </si>
  <si>
    <t>lúngov-</t>
  </si>
  <si>
    <t>longin</t>
  </si>
  <si>
    <t>lúngin</t>
  </si>
  <si>
    <t>loua</t>
  </si>
  <si>
    <t>lôva</t>
  </si>
  <si>
    <t>louom</t>
  </si>
  <si>
    <t>lôvom</t>
  </si>
  <si>
    <t>louov</t>
  </si>
  <si>
    <t>lôvov-</t>
  </si>
  <si>
    <t>louin</t>
  </si>
  <si>
    <t>lôvin</t>
  </si>
  <si>
    <t>luja</t>
  </si>
  <si>
    <t>lúja</t>
  </si>
  <si>
    <t>lujem</t>
  </si>
  <si>
    <t>lújem</t>
  </si>
  <si>
    <t>lujev</t>
  </si>
  <si>
    <t>lújev-</t>
  </si>
  <si>
    <t>luana</t>
  </si>
  <si>
    <t>lu̯ána</t>
  </si>
  <si>
    <t>luanom</t>
  </si>
  <si>
    <t>lu̯ánom</t>
  </si>
  <si>
    <t>luanov</t>
  </si>
  <si>
    <t>lu̯ánov-</t>
  </si>
  <si>
    <t>luanin</t>
  </si>
  <si>
    <t>lu̯ánin</t>
  </si>
  <si>
    <t>lüeja</t>
  </si>
  <si>
    <t>lüejem</t>
  </si>
  <si>
    <t>lüejev</t>
  </si>
  <si>
    <t>lüein</t>
  </si>
  <si>
    <t>lu̯éin</t>
  </si>
  <si>
    <t>luna</t>
  </si>
  <si>
    <t>lúna</t>
  </si>
  <si>
    <t>lunom</t>
  </si>
  <si>
    <t>lúnom</t>
  </si>
  <si>
    <t>lunov</t>
  </si>
  <si>
    <t>lúnov-</t>
  </si>
  <si>
    <t>lunin</t>
  </si>
  <si>
    <t>lúnin</t>
  </si>
  <si>
    <t>luoja</t>
  </si>
  <si>
    <t>lu̯ója</t>
  </si>
  <si>
    <t>luojem</t>
  </si>
  <si>
    <t>lu̯ójem</t>
  </si>
  <si>
    <t>luojev</t>
  </si>
  <si>
    <t>lu̯ójev-</t>
  </si>
  <si>
    <t>luoin</t>
  </si>
  <si>
    <t>lu̯óin</t>
  </si>
  <si>
    <t>maja</t>
  </si>
  <si>
    <t>mája</t>
  </si>
  <si>
    <t>majem</t>
  </si>
  <si>
    <t>májem</t>
  </si>
  <si>
    <t>majev</t>
  </si>
  <si>
    <t>májev-</t>
  </si>
  <si>
    <t>main</t>
  </si>
  <si>
    <t>májin</t>
  </si>
  <si>
    <t>maia</t>
  </si>
  <si>
    <t>maiem</t>
  </si>
  <si>
    <t>maiev</t>
  </si>
  <si>
    <t>maiin</t>
  </si>
  <si>
    <t>mana</t>
  </si>
  <si>
    <t>mána</t>
  </si>
  <si>
    <t>manom</t>
  </si>
  <si>
    <t>mánom</t>
  </si>
  <si>
    <t>manov</t>
  </si>
  <si>
    <t>mánov-</t>
  </si>
  <si>
    <t>manin</t>
  </si>
  <si>
    <t>mánin</t>
  </si>
  <si>
    <t>manga</t>
  </si>
  <si>
    <t>mánga</t>
  </si>
  <si>
    <t>mangom</t>
  </si>
  <si>
    <t>mángom</t>
  </si>
  <si>
    <t>mangov</t>
  </si>
  <si>
    <t>mángov-</t>
  </si>
  <si>
    <t>mangin</t>
  </si>
  <si>
    <t>mángin</t>
  </si>
  <si>
    <t>maa</t>
  </si>
  <si>
    <t>máa</t>
  </si>
  <si>
    <t>maom</t>
  </si>
  <si>
    <t>máom</t>
  </si>
  <si>
    <t>maov</t>
  </si>
  <si>
    <t>máov-</t>
  </si>
  <si>
    <t>meja</t>
  </si>
  <si>
    <t>mə̀ja</t>
  </si>
  <si>
    <t>mejem</t>
  </si>
  <si>
    <t>mə̀jem</t>
  </si>
  <si>
    <t>mejev</t>
  </si>
  <si>
    <t>mə̀jev-</t>
  </si>
  <si>
    <t>mein</t>
  </si>
  <si>
    <t>mena</t>
  </si>
  <si>
    <t>mə̀na</t>
  </si>
  <si>
    <t>menom</t>
  </si>
  <si>
    <t>mə̀nom</t>
  </si>
  <si>
    <t>menov</t>
  </si>
  <si>
    <t>mə̀nov-</t>
  </si>
  <si>
    <t>menin</t>
  </si>
  <si>
    <t>menga</t>
  </si>
  <si>
    <t>mə̀nga</t>
  </si>
  <si>
    <t>mengom</t>
  </si>
  <si>
    <t>mə̀ngom</t>
  </si>
  <si>
    <t>mengov</t>
  </si>
  <si>
    <t>mə̀ngov-</t>
  </si>
  <si>
    <t>mengin</t>
  </si>
  <si>
    <t>mija</t>
  </si>
  <si>
    <t>míja</t>
  </si>
  <si>
    <t>mijem</t>
  </si>
  <si>
    <t>míjem</t>
  </si>
  <si>
    <t>mijev</t>
  </si>
  <si>
    <t>míjev-</t>
  </si>
  <si>
    <t>miana</t>
  </si>
  <si>
    <t>mjêna</t>
  </si>
  <si>
    <t>mianom</t>
  </si>
  <si>
    <t>mjênom</t>
  </si>
  <si>
    <t>mianov</t>
  </si>
  <si>
    <t>mjênov-</t>
  </si>
  <si>
    <t>mianin</t>
  </si>
  <si>
    <t>mjênin</t>
  </si>
  <si>
    <t>miaa</t>
  </si>
  <si>
    <t>mjáa</t>
  </si>
  <si>
    <t>miaom</t>
  </si>
  <si>
    <t>mjáom</t>
  </si>
  <si>
    <t>miaov</t>
  </si>
  <si>
    <t>mjáov-</t>
  </si>
  <si>
    <t>miain</t>
  </si>
  <si>
    <t>mjájin</t>
  </si>
  <si>
    <t>mieja</t>
  </si>
  <si>
    <t>miejem</t>
  </si>
  <si>
    <t>miejev</t>
  </si>
  <si>
    <t>mina</t>
  </si>
  <si>
    <t>mína</t>
  </si>
  <si>
    <t>minom</t>
  </si>
  <si>
    <t>mínom</t>
  </si>
  <si>
    <t>minov</t>
  </si>
  <si>
    <t>mínov-</t>
  </si>
  <si>
    <t>minin</t>
  </si>
  <si>
    <t>mínin</t>
  </si>
  <si>
    <t>minga</t>
  </si>
  <si>
    <t>mínga</t>
  </si>
  <si>
    <t>mingom</t>
  </si>
  <si>
    <t>míngom</t>
  </si>
  <si>
    <t>mingov</t>
  </si>
  <si>
    <t>míngov-</t>
  </si>
  <si>
    <t>mingin</t>
  </si>
  <si>
    <t>míngin</t>
  </si>
  <si>
    <t>miuja</t>
  </si>
  <si>
    <t>mjúja</t>
  </si>
  <si>
    <t>miujem</t>
  </si>
  <si>
    <t>mjújem</t>
  </si>
  <si>
    <t>miujev</t>
  </si>
  <si>
    <t>mjújev-</t>
  </si>
  <si>
    <t>moja</t>
  </si>
  <si>
    <t>mója</t>
  </si>
  <si>
    <t>mojem</t>
  </si>
  <si>
    <t>mójem</t>
  </si>
  <si>
    <t>mojev</t>
  </si>
  <si>
    <t>mójev-</t>
  </si>
  <si>
    <t>moin</t>
  </si>
  <si>
    <t>móin</t>
  </si>
  <si>
    <t>moua</t>
  </si>
  <si>
    <t>môva</t>
  </si>
  <si>
    <t>mouom</t>
  </si>
  <si>
    <t>môvom</t>
  </si>
  <si>
    <t>mouov</t>
  </si>
  <si>
    <t>môvov-</t>
  </si>
  <si>
    <t>mouin</t>
  </si>
  <si>
    <t>môvin</t>
  </si>
  <si>
    <t>muja</t>
  </si>
  <si>
    <t>múja</t>
  </si>
  <si>
    <t>mujem</t>
  </si>
  <si>
    <t>mújem</t>
  </si>
  <si>
    <t>mujev</t>
  </si>
  <si>
    <t>mújev-</t>
  </si>
  <si>
    <t>naja</t>
  </si>
  <si>
    <t>nája</t>
  </si>
  <si>
    <t>najem</t>
  </si>
  <si>
    <t>nájem</t>
  </si>
  <si>
    <t>najev</t>
  </si>
  <si>
    <t>nájev-</t>
  </si>
  <si>
    <t>nain</t>
  </si>
  <si>
    <t>nájin</t>
  </si>
  <si>
    <t>naia</t>
  </si>
  <si>
    <t>naiem</t>
  </si>
  <si>
    <t>naiev</t>
  </si>
  <si>
    <t>naiin</t>
  </si>
  <si>
    <t>nana</t>
  </si>
  <si>
    <t>nána</t>
  </si>
  <si>
    <t>nanom</t>
  </si>
  <si>
    <t>nánom</t>
  </si>
  <si>
    <t>nanov</t>
  </si>
  <si>
    <t>nánov-</t>
  </si>
  <si>
    <t>nanin</t>
  </si>
  <si>
    <t>nánin</t>
  </si>
  <si>
    <t>nanga</t>
  </si>
  <si>
    <t>nánga</t>
  </si>
  <si>
    <t>nangom</t>
  </si>
  <si>
    <t>nángom</t>
  </si>
  <si>
    <t>nangov</t>
  </si>
  <si>
    <t>nángov-</t>
  </si>
  <si>
    <t>nangin</t>
  </si>
  <si>
    <t>nángin</t>
  </si>
  <si>
    <t>naa</t>
  </si>
  <si>
    <t>náa</t>
  </si>
  <si>
    <t>naom</t>
  </si>
  <si>
    <t>náom</t>
  </si>
  <si>
    <t>naov</t>
  </si>
  <si>
    <t>náov-</t>
  </si>
  <si>
    <t>neja</t>
  </si>
  <si>
    <t>nə̀ja</t>
  </si>
  <si>
    <t>nejem</t>
  </si>
  <si>
    <t>nə̀jem</t>
  </si>
  <si>
    <t>nejev</t>
  </si>
  <si>
    <t>nə̀jev-</t>
  </si>
  <si>
    <t>nein</t>
  </si>
  <si>
    <t>nena</t>
  </si>
  <si>
    <t>nə̀na</t>
  </si>
  <si>
    <t>nenom</t>
  </si>
  <si>
    <t>nə̀nom</t>
  </si>
  <si>
    <t>nenov</t>
  </si>
  <si>
    <t>nə̀nov-</t>
  </si>
  <si>
    <t>nenin</t>
  </si>
  <si>
    <t>nenga</t>
  </si>
  <si>
    <t>nə̀nga</t>
  </si>
  <si>
    <t>nengom</t>
  </si>
  <si>
    <t>nə̀ngom</t>
  </si>
  <si>
    <t>nengov</t>
  </si>
  <si>
    <t>nə̀ngov-</t>
  </si>
  <si>
    <t>nengin</t>
  </si>
  <si>
    <t>nija</t>
  </si>
  <si>
    <t>níja</t>
  </si>
  <si>
    <t>nijem</t>
  </si>
  <si>
    <t>níjem</t>
  </si>
  <si>
    <t>nijev</t>
  </si>
  <si>
    <t>níjev-</t>
  </si>
  <si>
    <t>niana</t>
  </si>
  <si>
    <t>njêna</t>
  </si>
  <si>
    <t>nianom</t>
  </si>
  <si>
    <t>njênom</t>
  </si>
  <si>
    <t>nianov</t>
  </si>
  <si>
    <t>njênov-</t>
  </si>
  <si>
    <t>nianin</t>
  </si>
  <si>
    <t>njênin</t>
  </si>
  <si>
    <t>nianga</t>
  </si>
  <si>
    <t>njánga</t>
  </si>
  <si>
    <t>niangom</t>
  </si>
  <si>
    <t>njángom</t>
  </si>
  <si>
    <t>niangov</t>
  </si>
  <si>
    <t>njángov-</t>
  </si>
  <si>
    <t>niangin</t>
  </si>
  <si>
    <t>njángin</t>
  </si>
  <si>
    <t>niaa</t>
  </si>
  <si>
    <t>njáa</t>
  </si>
  <si>
    <t>niaom</t>
  </si>
  <si>
    <t>njáom</t>
  </si>
  <si>
    <t>niaov</t>
  </si>
  <si>
    <t>njáov-</t>
  </si>
  <si>
    <t>niain</t>
  </si>
  <si>
    <t>njájin</t>
  </si>
  <si>
    <t>nieja</t>
  </si>
  <si>
    <t>niejem</t>
  </si>
  <si>
    <t>niejev</t>
  </si>
  <si>
    <t>nina</t>
  </si>
  <si>
    <t>nína</t>
  </si>
  <si>
    <t>ninom</t>
  </si>
  <si>
    <t>nínom</t>
  </si>
  <si>
    <t>ninov</t>
  </si>
  <si>
    <t>nínov-</t>
  </si>
  <si>
    <t>ninin</t>
  </si>
  <si>
    <t>nínin</t>
  </si>
  <si>
    <t>ninga</t>
  </si>
  <si>
    <t>nínga</t>
  </si>
  <si>
    <t>ningom</t>
  </si>
  <si>
    <t>níngom</t>
  </si>
  <si>
    <t>ningov</t>
  </si>
  <si>
    <t>níngov-</t>
  </si>
  <si>
    <t>ningin</t>
  </si>
  <si>
    <t>níngin</t>
  </si>
  <si>
    <t>niuja</t>
  </si>
  <si>
    <t>njúja</t>
  </si>
  <si>
    <t>niujem</t>
  </si>
  <si>
    <t>njújem</t>
  </si>
  <si>
    <t>niujev</t>
  </si>
  <si>
    <t>njújev-</t>
  </si>
  <si>
    <t>nonga</t>
  </si>
  <si>
    <t>núnga</t>
  </si>
  <si>
    <t>nongom</t>
  </si>
  <si>
    <t>núngom</t>
  </si>
  <si>
    <t>nongov</t>
  </si>
  <si>
    <t>núngov-</t>
  </si>
  <si>
    <t>nongin</t>
  </si>
  <si>
    <t>núngin</t>
  </si>
  <si>
    <t>noua</t>
  </si>
  <si>
    <t>nôva</t>
  </si>
  <si>
    <t>nouom</t>
  </si>
  <si>
    <t>nôvom</t>
  </si>
  <si>
    <t>nouov</t>
  </si>
  <si>
    <t>nôvov-</t>
  </si>
  <si>
    <t>nouin</t>
  </si>
  <si>
    <t>nôvin</t>
  </si>
  <si>
    <t>nuja</t>
  </si>
  <si>
    <t>núja</t>
  </si>
  <si>
    <t>nujem</t>
  </si>
  <si>
    <t>nújem</t>
  </si>
  <si>
    <t>nujev</t>
  </si>
  <si>
    <t>nújev-</t>
  </si>
  <si>
    <t>nüja</t>
  </si>
  <si>
    <t>nu̯íja</t>
  </si>
  <si>
    <t>nüjem</t>
  </si>
  <si>
    <t>nu̯íjem</t>
  </si>
  <si>
    <t>nüjev</t>
  </si>
  <si>
    <t>nu̯íjev</t>
  </si>
  <si>
    <t>nuana</t>
  </si>
  <si>
    <t>nu̯ána</t>
  </si>
  <si>
    <t>nuanom</t>
  </si>
  <si>
    <t>nu̯ánom</t>
  </si>
  <si>
    <t>nuanov</t>
  </si>
  <si>
    <t>nu̯ánov-</t>
  </si>
  <si>
    <t>nuanin</t>
  </si>
  <si>
    <t>nu̯ánin</t>
  </si>
  <si>
    <t>nüeja</t>
  </si>
  <si>
    <t>nüejem</t>
  </si>
  <si>
    <t>nüejev</t>
  </si>
  <si>
    <t>nüein</t>
  </si>
  <si>
    <t>nu̯éin</t>
  </si>
  <si>
    <t>nuna</t>
  </si>
  <si>
    <t>núna</t>
  </si>
  <si>
    <t>nunom</t>
  </si>
  <si>
    <t>núnom</t>
  </si>
  <si>
    <t>nunov</t>
  </si>
  <si>
    <t>núnov-</t>
  </si>
  <si>
    <t>nunin</t>
  </si>
  <si>
    <t>núnin</t>
  </si>
  <si>
    <t>nuoja</t>
  </si>
  <si>
    <t>nu̯ója</t>
  </si>
  <si>
    <t>nuojem</t>
  </si>
  <si>
    <t>nu̯ójem</t>
  </si>
  <si>
    <t>nuojev</t>
  </si>
  <si>
    <t>nu̯ójev-</t>
  </si>
  <si>
    <t>nuoin</t>
  </si>
  <si>
    <t>nu̯óin</t>
  </si>
  <si>
    <t>oua</t>
  </si>
  <si>
    <t>ôva</t>
  </si>
  <si>
    <t>ouom</t>
  </si>
  <si>
    <t>ôvom</t>
  </si>
  <si>
    <t>ouov</t>
  </si>
  <si>
    <t>ôvov-</t>
  </si>
  <si>
    <t>ouin</t>
  </si>
  <si>
    <t>ôvin</t>
  </si>
  <si>
    <t>paja</t>
  </si>
  <si>
    <t>pája</t>
  </si>
  <si>
    <t>pajem</t>
  </si>
  <si>
    <t>pájem</t>
  </si>
  <si>
    <t>pajev</t>
  </si>
  <si>
    <t>pájev-</t>
  </si>
  <si>
    <t>pain</t>
  </si>
  <si>
    <t>pájin</t>
  </si>
  <si>
    <t>paia</t>
  </si>
  <si>
    <t>paiem</t>
  </si>
  <si>
    <t>paiev</t>
  </si>
  <si>
    <t>paiin</t>
  </si>
  <si>
    <t>pana</t>
  </si>
  <si>
    <t>pána</t>
  </si>
  <si>
    <t>panom</t>
  </si>
  <si>
    <t>pánom</t>
  </si>
  <si>
    <t>panov</t>
  </si>
  <si>
    <t>pánov-</t>
  </si>
  <si>
    <t>panin</t>
  </si>
  <si>
    <t>pánin</t>
  </si>
  <si>
    <t>panga</t>
  </si>
  <si>
    <t>pánga</t>
  </si>
  <si>
    <t>pangom</t>
  </si>
  <si>
    <t>pángom</t>
  </si>
  <si>
    <t>pangov</t>
  </si>
  <si>
    <t>pángov-</t>
  </si>
  <si>
    <t>pangin</t>
  </si>
  <si>
    <t>pángin</t>
  </si>
  <si>
    <t>paa</t>
  </si>
  <si>
    <t>páa</t>
  </si>
  <si>
    <t>paom</t>
  </si>
  <si>
    <t>páom</t>
  </si>
  <si>
    <t>paov</t>
  </si>
  <si>
    <t>páov-</t>
  </si>
  <si>
    <t>pena</t>
  </si>
  <si>
    <t>pə̀na</t>
  </si>
  <si>
    <t>penom</t>
  </si>
  <si>
    <t>pə̀nom</t>
  </si>
  <si>
    <t>penov</t>
  </si>
  <si>
    <t>pə̀nov-</t>
  </si>
  <si>
    <t>penin</t>
  </si>
  <si>
    <t>penga</t>
  </si>
  <si>
    <t>pə̀nga</t>
  </si>
  <si>
    <t>pengom</t>
  </si>
  <si>
    <t>pə̀ngom</t>
  </si>
  <si>
    <t>pengov</t>
  </si>
  <si>
    <t>pə̀ngov-</t>
  </si>
  <si>
    <t>pengin</t>
  </si>
  <si>
    <t>pija</t>
  </si>
  <si>
    <t>píja</t>
  </si>
  <si>
    <t>pijem</t>
  </si>
  <si>
    <t>píjem</t>
  </si>
  <si>
    <t>pijev</t>
  </si>
  <si>
    <t>píjev-</t>
  </si>
  <si>
    <t>piana</t>
  </si>
  <si>
    <t>pjêna</t>
  </si>
  <si>
    <t>pianom</t>
  </si>
  <si>
    <t>pjênom</t>
  </si>
  <si>
    <t>pianov</t>
  </si>
  <si>
    <t>pjênov-</t>
  </si>
  <si>
    <t>pianin</t>
  </si>
  <si>
    <t>pjênin</t>
  </si>
  <si>
    <t>piaa</t>
  </si>
  <si>
    <t>pjáa</t>
  </si>
  <si>
    <t>piaom</t>
  </si>
  <si>
    <t>pjáom</t>
  </si>
  <si>
    <t>piaov</t>
  </si>
  <si>
    <t>pjáov-</t>
  </si>
  <si>
    <t>piain</t>
  </si>
  <si>
    <t>pjájin</t>
  </si>
  <si>
    <t>pieja</t>
  </si>
  <si>
    <t>piejem</t>
  </si>
  <si>
    <t>piejev</t>
  </si>
  <si>
    <t>pina</t>
  </si>
  <si>
    <t>pína</t>
  </si>
  <si>
    <t>pinom</t>
  </si>
  <si>
    <t>pínom</t>
  </si>
  <si>
    <t>pinov</t>
  </si>
  <si>
    <t>pínov-</t>
  </si>
  <si>
    <t>pinin</t>
  </si>
  <si>
    <t>pínin</t>
  </si>
  <si>
    <t>pinga</t>
  </si>
  <si>
    <t>pínga</t>
  </si>
  <si>
    <t>pingom</t>
  </si>
  <si>
    <t>píngom</t>
  </si>
  <si>
    <t>pingov</t>
  </si>
  <si>
    <t>píngov-</t>
  </si>
  <si>
    <t>pingin</t>
  </si>
  <si>
    <t>píngin</t>
  </si>
  <si>
    <t>poja</t>
  </si>
  <si>
    <t>pója</t>
  </si>
  <si>
    <t>pojem</t>
  </si>
  <si>
    <t>pójem</t>
  </si>
  <si>
    <t>pojev</t>
  </si>
  <si>
    <t>pójev-</t>
  </si>
  <si>
    <t>poin</t>
  </si>
  <si>
    <t>póin</t>
  </si>
  <si>
    <t>poua</t>
  </si>
  <si>
    <t>pôva</t>
  </si>
  <si>
    <t>pouom</t>
  </si>
  <si>
    <t>pôvom</t>
  </si>
  <si>
    <t>pouov</t>
  </si>
  <si>
    <t>pôvov-</t>
  </si>
  <si>
    <t>pouin</t>
  </si>
  <si>
    <t>pôvin</t>
  </si>
  <si>
    <t>puja</t>
  </si>
  <si>
    <t>púja</t>
  </si>
  <si>
    <t>pujem</t>
  </si>
  <si>
    <t>pújem</t>
  </si>
  <si>
    <t>pujev</t>
  </si>
  <si>
    <t>pújev-</t>
  </si>
  <si>
    <t>qija</t>
  </si>
  <si>
    <t>qijem</t>
  </si>
  <si>
    <t>qijev</t>
  </si>
  <si>
    <t>qiaja</t>
  </si>
  <si>
    <t>čjája</t>
  </si>
  <si>
    <t>qiajem</t>
  </si>
  <si>
    <t>čjájem</t>
  </si>
  <si>
    <t>qiajev</t>
  </si>
  <si>
    <t>čjájev-</t>
  </si>
  <si>
    <t>qiain</t>
  </si>
  <si>
    <t>čjájin</t>
  </si>
  <si>
    <t>qiana</t>
  </si>
  <si>
    <t>čjêna</t>
  </si>
  <si>
    <t>qianom</t>
  </si>
  <si>
    <t>čjênom</t>
  </si>
  <si>
    <t>qianov</t>
  </si>
  <si>
    <t>čjênov-</t>
  </si>
  <si>
    <t>qianin</t>
  </si>
  <si>
    <t>čjênin</t>
  </si>
  <si>
    <t>qianga</t>
  </si>
  <si>
    <t>čjánga</t>
  </si>
  <si>
    <t>qiangom</t>
  </si>
  <si>
    <t>čjángom</t>
  </si>
  <si>
    <t>qiangov</t>
  </si>
  <si>
    <t>čjángov-</t>
  </si>
  <si>
    <t>qiangin</t>
  </si>
  <si>
    <t>čjángin</t>
  </si>
  <si>
    <t>qiaa</t>
  </si>
  <si>
    <t>čjáa</t>
  </si>
  <si>
    <t>qiaom</t>
  </si>
  <si>
    <t>čjáom</t>
  </si>
  <si>
    <t>qiaov</t>
  </si>
  <si>
    <t>čjáov-</t>
  </si>
  <si>
    <t>qieja</t>
  </si>
  <si>
    <t>qiejem</t>
  </si>
  <si>
    <t>qiejev</t>
  </si>
  <si>
    <t>qina</t>
  </si>
  <si>
    <t>čína</t>
  </si>
  <si>
    <t>qinom</t>
  </si>
  <si>
    <t>čínom</t>
  </si>
  <si>
    <t>qinov</t>
  </si>
  <si>
    <t>čínov-</t>
  </si>
  <si>
    <t>qinin</t>
  </si>
  <si>
    <t>čínin</t>
  </si>
  <si>
    <t>qinga</t>
  </si>
  <si>
    <t>čínga</t>
  </si>
  <si>
    <t>qingom</t>
  </si>
  <si>
    <t>číngom</t>
  </si>
  <si>
    <t>qingov</t>
  </si>
  <si>
    <t>číngov-</t>
  </si>
  <si>
    <t>qingin</t>
  </si>
  <si>
    <t>číngin</t>
  </si>
  <si>
    <t>qionga</t>
  </si>
  <si>
    <t>čjúnga</t>
  </si>
  <si>
    <t>qiongom</t>
  </si>
  <si>
    <t>čjúngom</t>
  </si>
  <si>
    <t>qiongov</t>
  </si>
  <si>
    <t>čjúngov-</t>
  </si>
  <si>
    <t>qiongin</t>
  </si>
  <si>
    <t>čjúngin</t>
  </si>
  <si>
    <t>qiuja</t>
  </si>
  <si>
    <t>čjúja</t>
  </si>
  <si>
    <t>qiujem</t>
  </si>
  <si>
    <t>čjújem</t>
  </si>
  <si>
    <t>qiujev</t>
  </si>
  <si>
    <t>čjújev-</t>
  </si>
  <si>
    <t>quja</t>
  </si>
  <si>
    <t>qujem</t>
  </si>
  <si>
    <t>qujev</t>
  </si>
  <si>
    <t>quana</t>
  </si>
  <si>
    <t>ču̯êna</t>
  </si>
  <si>
    <t>quanom</t>
  </si>
  <si>
    <t>ču̯ênom</t>
  </si>
  <si>
    <t>quanov</t>
  </si>
  <si>
    <t>ču̯ênov-</t>
  </si>
  <si>
    <t>quanin</t>
  </si>
  <si>
    <t>ču̯ênin</t>
  </si>
  <si>
    <t>queja</t>
  </si>
  <si>
    <t>quejem</t>
  </si>
  <si>
    <t>quejev</t>
  </si>
  <si>
    <t>quein</t>
  </si>
  <si>
    <t>ču̯éin</t>
  </si>
  <si>
    <t>quna</t>
  </si>
  <si>
    <t>qunom</t>
  </si>
  <si>
    <t>qunov</t>
  </si>
  <si>
    <t>qunin</t>
  </si>
  <si>
    <t>rana</t>
  </si>
  <si>
    <t>žána</t>
  </si>
  <si>
    <t>ranom</t>
  </si>
  <si>
    <t>žánom</t>
  </si>
  <si>
    <t>ranov</t>
  </si>
  <si>
    <t>žánov-</t>
  </si>
  <si>
    <t>ranin</t>
  </si>
  <si>
    <t>žánin</t>
  </si>
  <si>
    <t>ranga</t>
  </si>
  <si>
    <t>žánga</t>
  </si>
  <si>
    <t>rangom</t>
  </si>
  <si>
    <t>žángom</t>
  </si>
  <si>
    <t>rangov</t>
  </si>
  <si>
    <t>žángov-</t>
  </si>
  <si>
    <t>rangin</t>
  </si>
  <si>
    <t>žángin</t>
  </si>
  <si>
    <t>raa</t>
  </si>
  <si>
    <t>žáa</t>
  </si>
  <si>
    <t>raom</t>
  </si>
  <si>
    <t>žáom</t>
  </si>
  <si>
    <t>raov</t>
  </si>
  <si>
    <t>žáov-</t>
  </si>
  <si>
    <t>rain</t>
  </si>
  <si>
    <t>žájin</t>
  </si>
  <si>
    <t>reja</t>
  </si>
  <si>
    <t>žə̀ja</t>
  </si>
  <si>
    <t>rejem</t>
  </si>
  <si>
    <t>žə̀jem</t>
  </si>
  <si>
    <t>rejev</t>
  </si>
  <si>
    <t>žə̀jev-</t>
  </si>
  <si>
    <t>rein</t>
  </si>
  <si>
    <t>rena</t>
  </si>
  <si>
    <t>žə̀na</t>
  </si>
  <si>
    <t>renom</t>
  </si>
  <si>
    <t>žə̀nom</t>
  </si>
  <si>
    <t>renov</t>
  </si>
  <si>
    <t>žə̀nov-</t>
  </si>
  <si>
    <t>renin</t>
  </si>
  <si>
    <t>renga</t>
  </si>
  <si>
    <t>žə̀nga</t>
  </si>
  <si>
    <t>rengom</t>
  </si>
  <si>
    <t>žə̀ngom</t>
  </si>
  <si>
    <t>rengov</t>
  </si>
  <si>
    <t>žə̀ngov-</t>
  </si>
  <si>
    <t>rengin</t>
  </si>
  <si>
    <t>rija</t>
  </si>
  <si>
    <t>žíja</t>
  </si>
  <si>
    <t>rijem</t>
  </si>
  <si>
    <t>žíjem</t>
  </si>
  <si>
    <t>rijev</t>
  </si>
  <si>
    <t>žíjev-</t>
  </si>
  <si>
    <t>ronga</t>
  </si>
  <si>
    <t>žúnga</t>
  </si>
  <si>
    <t>rongom</t>
  </si>
  <si>
    <t>žúngom</t>
  </si>
  <si>
    <t>rongov</t>
  </si>
  <si>
    <t>žúngov-</t>
  </si>
  <si>
    <t>rongin</t>
  </si>
  <si>
    <t>žúngin</t>
  </si>
  <si>
    <t>roua</t>
  </si>
  <si>
    <t>žôva</t>
  </si>
  <si>
    <t>rouom</t>
  </si>
  <si>
    <t>žôvom</t>
  </si>
  <si>
    <t>rouov</t>
  </si>
  <si>
    <t>žôvov-</t>
  </si>
  <si>
    <t>rouin</t>
  </si>
  <si>
    <t>žôvin</t>
  </si>
  <si>
    <t>ruja</t>
  </si>
  <si>
    <t>žúja</t>
  </si>
  <si>
    <t>rujem</t>
  </si>
  <si>
    <t>žújem</t>
  </si>
  <si>
    <t>rujev</t>
  </si>
  <si>
    <t>žújev-</t>
  </si>
  <si>
    <t>ruana</t>
  </si>
  <si>
    <t>žu̯ána</t>
  </si>
  <si>
    <t>ruanom</t>
  </si>
  <si>
    <t>žu̯ánom</t>
  </si>
  <si>
    <t>ruanov</t>
  </si>
  <si>
    <t>žu̯ánov-</t>
  </si>
  <si>
    <t>ruanin</t>
  </si>
  <si>
    <t>žu̯ánin</t>
  </si>
  <si>
    <t>runa</t>
  </si>
  <si>
    <t>žúna</t>
  </si>
  <si>
    <t>runom</t>
  </si>
  <si>
    <t>žúnom</t>
  </si>
  <si>
    <t>runov</t>
  </si>
  <si>
    <t>žúnov-</t>
  </si>
  <si>
    <t>runin</t>
  </si>
  <si>
    <t>žúnin</t>
  </si>
  <si>
    <t>ruoja</t>
  </si>
  <si>
    <t>žu̯ója</t>
  </si>
  <si>
    <t>ruojem</t>
  </si>
  <si>
    <t>žu̯ójem</t>
  </si>
  <si>
    <t>ruojev</t>
  </si>
  <si>
    <t>žu̯ójev-</t>
  </si>
  <si>
    <t>ruoin</t>
  </si>
  <si>
    <t>žu̯óin</t>
  </si>
  <si>
    <t>saja</t>
  </si>
  <si>
    <t>sája</t>
  </si>
  <si>
    <t>sajem</t>
  </si>
  <si>
    <t>sájem</t>
  </si>
  <si>
    <t>sajev</t>
  </si>
  <si>
    <t>sájev-</t>
  </si>
  <si>
    <t>sain</t>
  </si>
  <si>
    <t>sájin</t>
  </si>
  <si>
    <t>saia</t>
  </si>
  <si>
    <t>saiem</t>
  </si>
  <si>
    <t>saiev</t>
  </si>
  <si>
    <t>saiin</t>
  </si>
  <si>
    <t>sana</t>
  </si>
  <si>
    <t>sána</t>
  </si>
  <si>
    <t>sanom</t>
  </si>
  <si>
    <t>sánom</t>
  </si>
  <si>
    <t>sanov</t>
  </si>
  <si>
    <t>sánov-</t>
  </si>
  <si>
    <t>sanin</t>
  </si>
  <si>
    <t>sánin</t>
  </si>
  <si>
    <t>sanga</t>
  </si>
  <si>
    <t>sánga</t>
  </si>
  <si>
    <t>sangom</t>
  </si>
  <si>
    <t>sángom</t>
  </si>
  <si>
    <t>sangov</t>
  </si>
  <si>
    <t>sángov-</t>
  </si>
  <si>
    <t>sangin</t>
  </si>
  <si>
    <t>sángin</t>
  </si>
  <si>
    <t>saa</t>
  </si>
  <si>
    <t>sáa</t>
  </si>
  <si>
    <t>saom</t>
  </si>
  <si>
    <t>sáom</t>
  </si>
  <si>
    <t>saov</t>
  </si>
  <si>
    <t>sáov-</t>
  </si>
  <si>
    <t>seja</t>
  </si>
  <si>
    <t>sə̀ja</t>
  </si>
  <si>
    <t>sejem</t>
  </si>
  <si>
    <t>sə̀jem</t>
  </si>
  <si>
    <t>sejev</t>
  </si>
  <si>
    <t>sə̀jev-</t>
  </si>
  <si>
    <t>sein</t>
  </si>
  <si>
    <t>sena</t>
  </si>
  <si>
    <t>sə̀na</t>
  </si>
  <si>
    <t>senom</t>
  </si>
  <si>
    <t>sə̀nom</t>
  </si>
  <si>
    <t>senov</t>
  </si>
  <si>
    <t>sə̀nov-</t>
  </si>
  <si>
    <t>senin</t>
  </si>
  <si>
    <t>senga</t>
  </si>
  <si>
    <t>sə̀nga</t>
  </si>
  <si>
    <t>sengom</t>
  </si>
  <si>
    <t>sə̀ngom</t>
  </si>
  <si>
    <t>sengov</t>
  </si>
  <si>
    <t>sə̀ngov-</t>
  </si>
  <si>
    <t>sengin</t>
  </si>
  <si>
    <t>shaja</t>
  </si>
  <si>
    <t>šája</t>
  </si>
  <si>
    <t>shajem</t>
  </si>
  <si>
    <t>šájem</t>
  </si>
  <si>
    <t>shajev</t>
  </si>
  <si>
    <t>šájev-</t>
  </si>
  <si>
    <t>shain</t>
  </si>
  <si>
    <t>šájin</t>
  </si>
  <si>
    <t>shaia</t>
  </si>
  <si>
    <t>shaiem</t>
  </si>
  <si>
    <t>shaiev</t>
  </si>
  <si>
    <t>shaiin</t>
  </si>
  <si>
    <t>shana</t>
  </si>
  <si>
    <t>šána</t>
  </si>
  <si>
    <t>shanom</t>
  </si>
  <si>
    <t>šánom</t>
  </si>
  <si>
    <t>shanov</t>
  </si>
  <si>
    <t>šánov-</t>
  </si>
  <si>
    <t>shanin</t>
  </si>
  <si>
    <t>šánin</t>
  </si>
  <si>
    <t>shanga</t>
  </si>
  <si>
    <t>šánga</t>
  </si>
  <si>
    <t>shangom</t>
  </si>
  <si>
    <t>šángom</t>
  </si>
  <si>
    <t>shangov</t>
  </si>
  <si>
    <t>šángov-</t>
  </si>
  <si>
    <t>shangin</t>
  </si>
  <si>
    <t>šángin</t>
  </si>
  <si>
    <t>shaa</t>
  </si>
  <si>
    <t>šáa</t>
  </si>
  <si>
    <t>shaom</t>
  </si>
  <si>
    <t>šáom</t>
  </si>
  <si>
    <t>shaov</t>
  </si>
  <si>
    <t>šáov-</t>
  </si>
  <si>
    <t>sheja</t>
  </si>
  <si>
    <t>šə̀ja</t>
  </si>
  <si>
    <t>shejem</t>
  </si>
  <si>
    <t>šə̀jem</t>
  </si>
  <si>
    <t>shejev</t>
  </si>
  <si>
    <t>šə̀jev-</t>
  </si>
  <si>
    <t>shein</t>
  </si>
  <si>
    <t>shena</t>
  </si>
  <si>
    <t>šə̀na</t>
  </si>
  <si>
    <t>shenom</t>
  </si>
  <si>
    <t>šə̀nom</t>
  </si>
  <si>
    <t>shenov</t>
  </si>
  <si>
    <t>šə̀nov-</t>
  </si>
  <si>
    <t>shenin</t>
  </si>
  <si>
    <t>shenga</t>
  </si>
  <si>
    <t>šə̀nga</t>
  </si>
  <si>
    <t>shengom</t>
  </si>
  <si>
    <t>šə̀ngom</t>
  </si>
  <si>
    <t>shengov</t>
  </si>
  <si>
    <t>šə̀ngov-</t>
  </si>
  <si>
    <t>shengin</t>
  </si>
  <si>
    <t>shija</t>
  </si>
  <si>
    <t>šíja</t>
  </si>
  <si>
    <t>shijem</t>
  </si>
  <si>
    <t>šíjem</t>
  </si>
  <si>
    <t>shijev</t>
  </si>
  <si>
    <t>šíjev-</t>
  </si>
  <si>
    <t>shoua</t>
  </si>
  <si>
    <t>šôva</t>
  </si>
  <si>
    <t>shouom</t>
  </si>
  <si>
    <t>šôvom</t>
  </si>
  <si>
    <t>shouov</t>
  </si>
  <si>
    <t>šôvov-</t>
  </si>
  <si>
    <t>shouin</t>
  </si>
  <si>
    <t>šôvin</t>
  </si>
  <si>
    <t>shuja</t>
  </si>
  <si>
    <t>šúja</t>
  </si>
  <si>
    <t>shujem</t>
  </si>
  <si>
    <t>šújem</t>
  </si>
  <si>
    <t>shujev</t>
  </si>
  <si>
    <t>šújev-</t>
  </si>
  <si>
    <t>shuaja</t>
  </si>
  <si>
    <t>šu̯ája</t>
  </si>
  <si>
    <t>shuajem</t>
  </si>
  <si>
    <t>šu̯ájem</t>
  </si>
  <si>
    <t>shuajev</t>
  </si>
  <si>
    <t>šu̯ájev-</t>
  </si>
  <si>
    <t>šu̯ájin</t>
  </si>
  <si>
    <t>shuaia</t>
  </si>
  <si>
    <t>shuaiem</t>
  </si>
  <si>
    <t>shuaiev</t>
  </si>
  <si>
    <t>shuaiin</t>
  </si>
  <si>
    <t>shuana</t>
  </si>
  <si>
    <t>šu̯ána</t>
  </si>
  <si>
    <t>shuanom</t>
  </si>
  <si>
    <t>šu̯ánom</t>
  </si>
  <si>
    <t>shuanov</t>
  </si>
  <si>
    <t>šu̯ánov-</t>
  </si>
  <si>
    <t>shuanin</t>
  </si>
  <si>
    <t>šu̯ánin</t>
  </si>
  <si>
    <t>shuanga</t>
  </si>
  <si>
    <t>šu̯ánga</t>
  </si>
  <si>
    <t>shuangom</t>
  </si>
  <si>
    <t>šu̯ángom</t>
  </si>
  <si>
    <t>shuangov</t>
  </si>
  <si>
    <t>šu̯ángov-</t>
  </si>
  <si>
    <t>shuangin</t>
  </si>
  <si>
    <t>šu̯ángin</t>
  </si>
  <si>
    <t>shuna</t>
  </si>
  <si>
    <t>šúna</t>
  </si>
  <si>
    <t>shunom</t>
  </si>
  <si>
    <t>šúnom</t>
  </si>
  <si>
    <t>shunov</t>
  </si>
  <si>
    <t>šúnov-</t>
  </si>
  <si>
    <t>shunin</t>
  </si>
  <si>
    <t>šúnin</t>
  </si>
  <si>
    <t>shuoja</t>
  </si>
  <si>
    <t>šu̯ója</t>
  </si>
  <si>
    <t>shuojem</t>
  </si>
  <si>
    <t>šu̯ójem</t>
  </si>
  <si>
    <t>shuojev</t>
  </si>
  <si>
    <t>šu̯ójev-</t>
  </si>
  <si>
    <t>shuoin</t>
  </si>
  <si>
    <t>šu̯óin</t>
  </si>
  <si>
    <t>sija</t>
  </si>
  <si>
    <t>síja</t>
  </si>
  <si>
    <t>sijem</t>
  </si>
  <si>
    <t>síjem</t>
  </si>
  <si>
    <t>sijev</t>
  </si>
  <si>
    <t>síjev-</t>
  </si>
  <si>
    <t>songa</t>
  </si>
  <si>
    <t>súnga</t>
  </si>
  <si>
    <t>songom</t>
  </si>
  <si>
    <t>súngom</t>
  </si>
  <si>
    <t>songov</t>
  </si>
  <si>
    <t>súngov-</t>
  </si>
  <si>
    <t>songin</t>
  </si>
  <si>
    <t>súngin</t>
  </si>
  <si>
    <t>soua</t>
  </si>
  <si>
    <t>sôva</t>
  </si>
  <si>
    <t>souom</t>
  </si>
  <si>
    <t>sôvom</t>
  </si>
  <si>
    <t>souov</t>
  </si>
  <si>
    <t>sôvov-</t>
  </si>
  <si>
    <t>souin</t>
  </si>
  <si>
    <t>sôvin</t>
  </si>
  <si>
    <t>suja</t>
  </si>
  <si>
    <t>súja</t>
  </si>
  <si>
    <t>sujem</t>
  </si>
  <si>
    <t>sújem</t>
  </si>
  <si>
    <t>sujev</t>
  </si>
  <si>
    <t>sújev-</t>
  </si>
  <si>
    <t>suana</t>
  </si>
  <si>
    <t>su̯ána</t>
  </si>
  <si>
    <t>suanom</t>
  </si>
  <si>
    <t>su̯ánom</t>
  </si>
  <si>
    <t>suanov</t>
  </si>
  <si>
    <t>su̯ánov-</t>
  </si>
  <si>
    <t>suanin</t>
  </si>
  <si>
    <t>su̯ánin</t>
  </si>
  <si>
    <t>suna</t>
  </si>
  <si>
    <t>súna</t>
  </si>
  <si>
    <t>sunom</t>
  </si>
  <si>
    <t>súnom</t>
  </si>
  <si>
    <t>sunov</t>
  </si>
  <si>
    <t>súnov-</t>
  </si>
  <si>
    <t>sunin</t>
  </si>
  <si>
    <t>súnin</t>
  </si>
  <si>
    <t>suoja</t>
  </si>
  <si>
    <t>su̯ója</t>
  </si>
  <si>
    <t>suojem</t>
  </si>
  <si>
    <t>su̯ójem</t>
  </si>
  <si>
    <t>suojev</t>
  </si>
  <si>
    <t>su̯ójev-</t>
  </si>
  <si>
    <t>suoin</t>
  </si>
  <si>
    <t>su̯óin</t>
  </si>
  <si>
    <t>taja</t>
  </si>
  <si>
    <t>tája</t>
  </si>
  <si>
    <t>tajem</t>
  </si>
  <si>
    <t>tájem</t>
  </si>
  <si>
    <t>tajev</t>
  </si>
  <si>
    <t>tájev-</t>
  </si>
  <si>
    <t>tain</t>
  </si>
  <si>
    <t>tájin</t>
  </si>
  <si>
    <t>taia</t>
  </si>
  <si>
    <t>taiem</t>
  </si>
  <si>
    <t>taiev</t>
  </si>
  <si>
    <t>taiin</t>
  </si>
  <si>
    <t>tana</t>
  </si>
  <si>
    <t>tána</t>
  </si>
  <si>
    <t>tanom</t>
  </si>
  <si>
    <t>tánom</t>
  </si>
  <si>
    <t>tanov</t>
  </si>
  <si>
    <t>tánov-</t>
  </si>
  <si>
    <t>tanin</t>
  </si>
  <si>
    <t>tánin</t>
  </si>
  <si>
    <t>tanga</t>
  </si>
  <si>
    <t>tánga</t>
  </si>
  <si>
    <t>tangom</t>
  </si>
  <si>
    <t>tángom</t>
  </si>
  <si>
    <t>tangov</t>
  </si>
  <si>
    <t>tángov-</t>
  </si>
  <si>
    <t>tangin</t>
  </si>
  <si>
    <t>tángin</t>
  </si>
  <si>
    <t>taa</t>
  </si>
  <si>
    <t>táa</t>
  </si>
  <si>
    <t>taom</t>
  </si>
  <si>
    <t>táom</t>
  </si>
  <si>
    <t>taov</t>
  </si>
  <si>
    <t>táov-</t>
  </si>
  <si>
    <t>teja</t>
  </si>
  <si>
    <t>tə̀ja</t>
  </si>
  <si>
    <t>tejem</t>
  </si>
  <si>
    <t>tə̀jem</t>
  </si>
  <si>
    <t>tejev</t>
  </si>
  <si>
    <t>tə̀jev-</t>
  </si>
  <si>
    <t>tein</t>
  </si>
  <si>
    <t>tenga</t>
  </si>
  <si>
    <t>tə̀nga</t>
  </si>
  <si>
    <t>tengom</t>
  </si>
  <si>
    <t>tə̀ngom</t>
  </si>
  <si>
    <t>tengov</t>
  </si>
  <si>
    <t>tə̀ngov-</t>
  </si>
  <si>
    <t>tengin</t>
  </si>
  <si>
    <t>tija</t>
  </si>
  <si>
    <t>tíja</t>
  </si>
  <si>
    <t>tijem</t>
  </si>
  <si>
    <t>tíjem</t>
  </si>
  <si>
    <t>tijev</t>
  </si>
  <si>
    <t>tíjev-</t>
  </si>
  <si>
    <t>tiana</t>
  </si>
  <si>
    <t>tjêna</t>
  </si>
  <si>
    <t>tianom</t>
  </si>
  <si>
    <t>tjênom</t>
  </si>
  <si>
    <t>tianov</t>
  </si>
  <si>
    <t>tjênov-</t>
  </si>
  <si>
    <t>tianin</t>
  </si>
  <si>
    <t>tjênin</t>
  </si>
  <si>
    <t>tiaa</t>
  </si>
  <si>
    <t>tjáa</t>
  </si>
  <si>
    <t>tiaom</t>
  </si>
  <si>
    <t>tjáom</t>
  </si>
  <si>
    <t>tiaov</t>
  </si>
  <si>
    <t>tjáov-</t>
  </si>
  <si>
    <t>tiain</t>
  </si>
  <si>
    <t>tjájin</t>
  </si>
  <si>
    <t>tieja</t>
  </si>
  <si>
    <t>tiejem</t>
  </si>
  <si>
    <t>tiejev</t>
  </si>
  <si>
    <t>tinga</t>
  </si>
  <si>
    <t>tínga</t>
  </si>
  <si>
    <t>tingom</t>
  </si>
  <si>
    <t>tíngom</t>
  </si>
  <si>
    <t>tingov</t>
  </si>
  <si>
    <t>tíngov-</t>
  </si>
  <si>
    <t>tingin</t>
  </si>
  <si>
    <t>tíngin</t>
  </si>
  <si>
    <t>tonga</t>
  </si>
  <si>
    <t>túnga</t>
  </si>
  <si>
    <t>tongom</t>
  </si>
  <si>
    <t>túngom</t>
  </si>
  <si>
    <t>tongov</t>
  </si>
  <si>
    <t>túngov-</t>
  </si>
  <si>
    <t>tongin</t>
  </si>
  <si>
    <t>túngin</t>
  </si>
  <si>
    <t>toua</t>
  </si>
  <si>
    <t>tôva</t>
  </si>
  <si>
    <t>touom</t>
  </si>
  <si>
    <t>tôvom</t>
  </si>
  <si>
    <t>touov</t>
  </si>
  <si>
    <t>tôvov-</t>
  </si>
  <si>
    <t>touin</t>
  </si>
  <si>
    <t>tôvin</t>
  </si>
  <si>
    <t>tuja</t>
  </si>
  <si>
    <t>túja</t>
  </si>
  <si>
    <t>tujem</t>
  </si>
  <si>
    <t>tújem</t>
  </si>
  <si>
    <t>tujev</t>
  </si>
  <si>
    <t>tújev-</t>
  </si>
  <si>
    <t>tuana</t>
  </si>
  <si>
    <t>tu̯ána</t>
  </si>
  <si>
    <t>tuanom</t>
  </si>
  <si>
    <t>tu̯ánom</t>
  </si>
  <si>
    <t>tuanov</t>
  </si>
  <si>
    <t>tu̯ánov-</t>
  </si>
  <si>
    <t>tuanin</t>
  </si>
  <si>
    <t>tu̯ánin</t>
  </si>
  <si>
    <t>tuna</t>
  </si>
  <si>
    <t>túna</t>
  </si>
  <si>
    <t>tunom</t>
  </si>
  <si>
    <t>túnom</t>
  </si>
  <si>
    <t>tunov</t>
  </si>
  <si>
    <t>túnov-</t>
  </si>
  <si>
    <t>tunin</t>
  </si>
  <si>
    <t>túnin</t>
  </si>
  <si>
    <t>tuoja</t>
  </si>
  <si>
    <t>tu̯ója</t>
  </si>
  <si>
    <t>tuojem</t>
  </si>
  <si>
    <t>tu̯ójem</t>
  </si>
  <si>
    <t>tuojev</t>
  </si>
  <si>
    <t>tu̯ójev-</t>
  </si>
  <si>
    <t>tuoin</t>
  </si>
  <si>
    <t>tu̯óin</t>
  </si>
  <si>
    <t>waja</t>
  </si>
  <si>
    <t>vája</t>
  </si>
  <si>
    <t>wajem</t>
  </si>
  <si>
    <t>vájem</t>
  </si>
  <si>
    <t>wajev</t>
  </si>
  <si>
    <t>vájev-</t>
  </si>
  <si>
    <t>vájin</t>
  </si>
  <si>
    <t>waia</t>
  </si>
  <si>
    <t>waiem</t>
  </si>
  <si>
    <t>waiev</t>
  </si>
  <si>
    <t>waiin</t>
  </si>
  <si>
    <t>wana</t>
  </si>
  <si>
    <t>vána</t>
  </si>
  <si>
    <t>wanom</t>
  </si>
  <si>
    <t>vánom</t>
  </si>
  <si>
    <t>wanov</t>
  </si>
  <si>
    <t>vánov-</t>
  </si>
  <si>
    <t>wanin</t>
  </si>
  <si>
    <t>vánin</t>
  </si>
  <si>
    <t>wanga</t>
  </si>
  <si>
    <t>vánga</t>
  </si>
  <si>
    <t>wangom</t>
  </si>
  <si>
    <t>vángom</t>
  </si>
  <si>
    <t>wangov</t>
  </si>
  <si>
    <t>vángov-</t>
  </si>
  <si>
    <t>wangin</t>
  </si>
  <si>
    <t>vángin</t>
  </si>
  <si>
    <t>wena</t>
  </si>
  <si>
    <t>və̀na</t>
  </si>
  <si>
    <t>wenom</t>
  </si>
  <si>
    <t>və̀nom</t>
  </si>
  <si>
    <t>wenov</t>
  </si>
  <si>
    <t>və̀nov-</t>
  </si>
  <si>
    <t>wenin</t>
  </si>
  <si>
    <t>wenga</t>
  </si>
  <si>
    <t>və̀nga</t>
  </si>
  <si>
    <t>wengom</t>
  </si>
  <si>
    <t>və̀ngom</t>
  </si>
  <si>
    <t>wengov</t>
  </si>
  <si>
    <t>və̀ngov-</t>
  </si>
  <si>
    <t>wengin</t>
  </si>
  <si>
    <t>woja</t>
  </si>
  <si>
    <t>vója</t>
  </si>
  <si>
    <t>wojem</t>
  </si>
  <si>
    <t>vójem</t>
  </si>
  <si>
    <t>wojev</t>
  </si>
  <si>
    <t>vójev-</t>
  </si>
  <si>
    <t>woin</t>
  </si>
  <si>
    <t>vóin</t>
  </si>
  <si>
    <t>wuja</t>
  </si>
  <si>
    <t>vúja</t>
  </si>
  <si>
    <t>wujem</t>
  </si>
  <si>
    <t>vújem</t>
  </si>
  <si>
    <t>wujev</t>
  </si>
  <si>
    <t>vújev-</t>
  </si>
  <si>
    <t>xija</t>
  </si>
  <si>
    <t>xijem</t>
  </si>
  <si>
    <t>xijev</t>
  </si>
  <si>
    <t>xiaja</t>
  </si>
  <si>
    <t>šjája</t>
  </si>
  <si>
    <t>xiajem</t>
  </si>
  <si>
    <t>šjájem</t>
  </si>
  <si>
    <t>xiajev</t>
  </si>
  <si>
    <t>šjájev-</t>
  </si>
  <si>
    <t>xiain</t>
  </si>
  <si>
    <t>šjájin</t>
  </si>
  <si>
    <t>xiana</t>
  </si>
  <si>
    <t>šjêna</t>
  </si>
  <si>
    <t>xianom</t>
  </si>
  <si>
    <t>šjênom</t>
  </si>
  <si>
    <t>xianov</t>
  </si>
  <si>
    <t>šjênov-</t>
  </si>
  <si>
    <t>xianin</t>
  </si>
  <si>
    <t>šjênin</t>
  </si>
  <si>
    <t>xianga</t>
  </si>
  <si>
    <t>šjánga</t>
  </si>
  <si>
    <t>xiangom</t>
  </si>
  <si>
    <t>šjángom</t>
  </si>
  <si>
    <t>xiangov</t>
  </si>
  <si>
    <t>šjángov-</t>
  </si>
  <si>
    <t>xiangin</t>
  </si>
  <si>
    <t>šjángin</t>
  </si>
  <si>
    <t>xiaa</t>
  </si>
  <si>
    <t>šjáa</t>
  </si>
  <si>
    <t>xiaom</t>
  </si>
  <si>
    <t>šjáom</t>
  </si>
  <si>
    <t>xiaov</t>
  </si>
  <si>
    <t>šjáov-</t>
  </si>
  <si>
    <t>xieja</t>
  </si>
  <si>
    <t>xiejem</t>
  </si>
  <si>
    <t>xiejev</t>
  </si>
  <si>
    <t>xina</t>
  </si>
  <si>
    <t>šína</t>
  </si>
  <si>
    <t>xinom</t>
  </si>
  <si>
    <t>šínom</t>
  </si>
  <si>
    <t>xinov</t>
  </si>
  <si>
    <t>šínov-</t>
  </si>
  <si>
    <t>xinin</t>
  </si>
  <si>
    <t>šínin</t>
  </si>
  <si>
    <t>xinga</t>
  </si>
  <si>
    <t>šínga</t>
  </si>
  <si>
    <t>xingom</t>
  </si>
  <si>
    <t>šíngom</t>
  </si>
  <si>
    <t>xingov</t>
  </si>
  <si>
    <t>šíngov-</t>
  </si>
  <si>
    <t>xingin</t>
  </si>
  <si>
    <t>šíngin</t>
  </si>
  <si>
    <t>xionga</t>
  </si>
  <si>
    <t>šjúnga</t>
  </si>
  <si>
    <t>xiongom</t>
  </si>
  <si>
    <t>šjúngom</t>
  </si>
  <si>
    <t>xiongov</t>
  </si>
  <si>
    <t>šjúngov-</t>
  </si>
  <si>
    <t>xiongin</t>
  </si>
  <si>
    <t>šjúngin</t>
  </si>
  <si>
    <t>xiuja</t>
  </si>
  <si>
    <t>šjúja</t>
  </si>
  <si>
    <t>xiujem</t>
  </si>
  <si>
    <t>šjújem</t>
  </si>
  <si>
    <t>xiujev</t>
  </si>
  <si>
    <t>šjújev-</t>
  </si>
  <si>
    <t>xuja</t>
  </si>
  <si>
    <t>xujem</t>
  </si>
  <si>
    <t>xujev</t>
  </si>
  <si>
    <t>xuana</t>
  </si>
  <si>
    <t>šu̯êna</t>
  </si>
  <si>
    <t>xuanom</t>
  </si>
  <si>
    <t>šu̯ênom</t>
  </si>
  <si>
    <t>xuanov</t>
  </si>
  <si>
    <t>šu̯ênov-</t>
  </si>
  <si>
    <t>xuanin</t>
  </si>
  <si>
    <t>šu̯ênin</t>
  </si>
  <si>
    <t>xueja</t>
  </si>
  <si>
    <t>xuejem</t>
  </si>
  <si>
    <t>xuejev</t>
  </si>
  <si>
    <t>xuein</t>
  </si>
  <si>
    <t>šu̯éin</t>
  </si>
  <si>
    <t>xuna</t>
  </si>
  <si>
    <t>xunom</t>
  </si>
  <si>
    <t>xunov</t>
  </si>
  <si>
    <t>xunin</t>
  </si>
  <si>
    <t>yaja</t>
  </si>
  <si>
    <t>jája</t>
  </si>
  <si>
    <t>yajem</t>
  </si>
  <si>
    <t>jájem</t>
  </si>
  <si>
    <t>yajev</t>
  </si>
  <si>
    <t>jájev-</t>
  </si>
  <si>
    <t>yain</t>
  </si>
  <si>
    <t>jájin</t>
  </si>
  <si>
    <t>yana</t>
  </si>
  <si>
    <t>jêna</t>
  </si>
  <si>
    <t>yanom</t>
  </si>
  <si>
    <t>jênom</t>
  </si>
  <si>
    <t>yanov</t>
  </si>
  <si>
    <t>jênov-</t>
  </si>
  <si>
    <t>yanin</t>
  </si>
  <si>
    <t>jênin</t>
  </si>
  <si>
    <t>yanga</t>
  </si>
  <si>
    <t>jánga</t>
  </si>
  <si>
    <t>yangom</t>
  </si>
  <si>
    <t>jángom</t>
  </si>
  <si>
    <t>yangov</t>
  </si>
  <si>
    <t>jángov-</t>
  </si>
  <si>
    <t>yangin</t>
  </si>
  <si>
    <t>jángin</t>
  </si>
  <si>
    <t>yaa</t>
  </si>
  <si>
    <t>jáa</t>
  </si>
  <si>
    <t>yaom</t>
  </si>
  <si>
    <t>jáom</t>
  </si>
  <si>
    <t>yaov</t>
  </si>
  <si>
    <t>jáov-</t>
  </si>
  <si>
    <t>yeja</t>
  </si>
  <si>
    <t>yejem</t>
  </si>
  <si>
    <t>yejev</t>
  </si>
  <si>
    <t>yein</t>
  </si>
  <si>
    <t>jéin</t>
  </si>
  <si>
    <t>yija</t>
  </si>
  <si>
    <t>jíja</t>
  </si>
  <si>
    <t>yijem</t>
  </si>
  <si>
    <t>jíjem</t>
  </si>
  <si>
    <t>yijev</t>
  </si>
  <si>
    <t>jíjev-</t>
  </si>
  <si>
    <t>yina</t>
  </si>
  <si>
    <t>jína</t>
  </si>
  <si>
    <t>yinom</t>
  </si>
  <si>
    <t>jínom</t>
  </si>
  <si>
    <t>yinov</t>
  </si>
  <si>
    <t>jínov-</t>
  </si>
  <si>
    <t>yinin</t>
  </si>
  <si>
    <t>jínin</t>
  </si>
  <si>
    <t>yinga</t>
  </si>
  <si>
    <t>jínga</t>
  </si>
  <si>
    <t>yingom</t>
  </si>
  <si>
    <t>jíngom</t>
  </si>
  <si>
    <t>yingov</t>
  </si>
  <si>
    <t>jíngov-</t>
  </si>
  <si>
    <t>yingin</t>
  </si>
  <si>
    <t>jíngin</t>
  </si>
  <si>
    <t>yonga</t>
  </si>
  <si>
    <t>júnga</t>
  </si>
  <si>
    <t>yongom</t>
  </si>
  <si>
    <t>júngom</t>
  </si>
  <si>
    <t>yongov</t>
  </si>
  <si>
    <t>júngov-</t>
  </si>
  <si>
    <t>yongin</t>
  </si>
  <si>
    <t>júngin</t>
  </si>
  <si>
    <t>youa</t>
  </si>
  <si>
    <t>jôva</t>
  </si>
  <si>
    <t>youom</t>
  </si>
  <si>
    <t>jôvom</t>
  </si>
  <si>
    <t>youov</t>
  </si>
  <si>
    <t>jôvov-</t>
  </si>
  <si>
    <t>youin</t>
  </si>
  <si>
    <t>jôvin</t>
  </si>
  <si>
    <t>yuja</t>
  </si>
  <si>
    <t>júja</t>
  </si>
  <si>
    <t>yujem</t>
  </si>
  <si>
    <t>jújem</t>
  </si>
  <si>
    <t>yujev</t>
  </si>
  <si>
    <t>jújev-</t>
  </si>
  <si>
    <t>yuana</t>
  </si>
  <si>
    <t>ju̯êna</t>
  </si>
  <si>
    <t>yuanom</t>
  </si>
  <si>
    <t>ju̯ênom</t>
  </si>
  <si>
    <t>yuanov</t>
  </si>
  <si>
    <t>ju̯ênov-</t>
  </si>
  <si>
    <t>yuanin</t>
  </si>
  <si>
    <t>ju̯ênin</t>
  </si>
  <si>
    <t>yueja</t>
  </si>
  <si>
    <t>yuejem</t>
  </si>
  <si>
    <t>yuejev</t>
  </si>
  <si>
    <t>yuein</t>
  </si>
  <si>
    <t>ju̯éin</t>
  </si>
  <si>
    <t>yuna</t>
  </si>
  <si>
    <t>júna</t>
  </si>
  <si>
    <t>yunom</t>
  </si>
  <si>
    <t>júnom</t>
  </si>
  <si>
    <t>yunov</t>
  </si>
  <si>
    <t>júnov-</t>
  </si>
  <si>
    <t>yunin</t>
  </si>
  <si>
    <t>júnin</t>
  </si>
  <si>
    <t>zaja</t>
  </si>
  <si>
    <t>dzája</t>
  </si>
  <si>
    <t>zajem</t>
  </si>
  <si>
    <t>dzájem</t>
  </si>
  <si>
    <t>zajev</t>
  </si>
  <si>
    <t>dzájev-</t>
  </si>
  <si>
    <t>zain</t>
  </si>
  <si>
    <t>dzájin</t>
  </si>
  <si>
    <t>zaia</t>
  </si>
  <si>
    <t>zaiem</t>
  </si>
  <si>
    <t>zaiev</t>
  </si>
  <si>
    <t>zaiin</t>
  </si>
  <si>
    <t>zana</t>
  </si>
  <si>
    <t>dzána</t>
  </si>
  <si>
    <t>zanom</t>
  </si>
  <si>
    <t>dzánom</t>
  </si>
  <si>
    <t>zanov</t>
  </si>
  <si>
    <t>dzánov-</t>
  </si>
  <si>
    <t>zanin</t>
  </si>
  <si>
    <t>dzánin</t>
  </si>
  <si>
    <t>zanga</t>
  </si>
  <si>
    <t>dzánga</t>
  </si>
  <si>
    <t>zangom</t>
  </si>
  <si>
    <t>dzángom</t>
  </si>
  <si>
    <t>zangov</t>
  </si>
  <si>
    <t>dzángov-</t>
  </si>
  <si>
    <t>zangin</t>
  </si>
  <si>
    <t>dzángin</t>
  </si>
  <si>
    <t>zaa</t>
  </si>
  <si>
    <t>dzáa</t>
  </si>
  <si>
    <t>zaom</t>
  </si>
  <si>
    <t>dzáom</t>
  </si>
  <si>
    <t>zaov</t>
  </si>
  <si>
    <t>dzáov-</t>
  </si>
  <si>
    <t>zeja</t>
  </si>
  <si>
    <t>dzə̀ja</t>
  </si>
  <si>
    <t>zejem</t>
  </si>
  <si>
    <t>dzə̀jem</t>
  </si>
  <si>
    <t>zejev</t>
  </si>
  <si>
    <t>dzə̀jev-</t>
  </si>
  <si>
    <t>zein</t>
  </si>
  <si>
    <t>zena</t>
  </si>
  <si>
    <t>dzə̀na</t>
  </si>
  <si>
    <t>zenom</t>
  </si>
  <si>
    <t>dzə̀nom</t>
  </si>
  <si>
    <t>zenov</t>
  </si>
  <si>
    <t>dzə̀nov-</t>
  </si>
  <si>
    <t>zenin</t>
  </si>
  <si>
    <t>zenga</t>
  </si>
  <si>
    <t>dzə̀nga</t>
  </si>
  <si>
    <t>zengom</t>
  </si>
  <si>
    <t>dzə̀ngom</t>
  </si>
  <si>
    <t>zengov</t>
  </si>
  <si>
    <t>dzə̀ngov-</t>
  </si>
  <si>
    <t>zengin</t>
  </si>
  <si>
    <t>zhaja</t>
  </si>
  <si>
    <t>džája</t>
  </si>
  <si>
    <t>zhajem</t>
  </si>
  <si>
    <t>džájem</t>
  </si>
  <si>
    <t>zhajev</t>
  </si>
  <si>
    <t>džájev-</t>
  </si>
  <si>
    <t>zhain</t>
  </si>
  <si>
    <t>džájin</t>
  </si>
  <si>
    <t>zhaia</t>
  </si>
  <si>
    <t>zhaiem</t>
  </si>
  <si>
    <t>zhaiev</t>
  </si>
  <si>
    <t>zhaiin</t>
  </si>
  <si>
    <t>zhana</t>
  </si>
  <si>
    <t>džána</t>
  </si>
  <si>
    <t>zhanom</t>
  </si>
  <si>
    <t>džánom</t>
  </si>
  <si>
    <t>zhanov</t>
  </si>
  <si>
    <t>džánov-</t>
  </si>
  <si>
    <t>zhanin</t>
  </si>
  <si>
    <t>džánin</t>
  </si>
  <si>
    <t>zhanga</t>
  </si>
  <si>
    <t>džánga</t>
  </si>
  <si>
    <t>zhangom</t>
  </si>
  <si>
    <t>džángom</t>
  </si>
  <si>
    <t>zhangov</t>
  </si>
  <si>
    <t>džángov-</t>
  </si>
  <si>
    <t>zhangin</t>
  </si>
  <si>
    <t>džángin</t>
  </si>
  <si>
    <t>zhaa</t>
  </si>
  <si>
    <t>džáa</t>
  </si>
  <si>
    <t>zhaom</t>
  </si>
  <si>
    <t>džáom</t>
  </si>
  <si>
    <t>zhaov</t>
  </si>
  <si>
    <t>džáov-</t>
  </si>
  <si>
    <t>zheja</t>
  </si>
  <si>
    <t>džə̀ja</t>
  </si>
  <si>
    <t>zhejem</t>
  </si>
  <si>
    <t>džə̀jem</t>
  </si>
  <si>
    <t>zhejev</t>
  </si>
  <si>
    <t>džə̀jev-</t>
  </si>
  <si>
    <t>zhein</t>
  </si>
  <si>
    <t>zhena</t>
  </si>
  <si>
    <t>džə̀na</t>
  </si>
  <si>
    <t>zhenom</t>
  </si>
  <si>
    <t>džə̀nom</t>
  </si>
  <si>
    <t>zhenov</t>
  </si>
  <si>
    <t>džə̀nov-</t>
  </si>
  <si>
    <t>zhenin</t>
  </si>
  <si>
    <t>zhenga</t>
  </si>
  <si>
    <t>džə̀nga</t>
  </si>
  <si>
    <t>zhengom</t>
  </si>
  <si>
    <t>džə̀ngom</t>
  </si>
  <si>
    <t>zhengov</t>
  </si>
  <si>
    <t>džə̀ngov-</t>
  </si>
  <si>
    <t>zhengin</t>
  </si>
  <si>
    <t>zhija</t>
  </si>
  <si>
    <t>zhijem</t>
  </si>
  <si>
    <t>zhijev</t>
  </si>
  <si>
    <t>zhonga</t>
  </si>
  <si>
    <t>džúnga</t>
  </si>
  <si>
    <t>zhongom</t>
  </si>
  <si>
    <t>džúngom</t>
  </si>
  <si>
    <t>zhongov</t>
  </si>
  <si>
    <t>džúngov-</t>
  </si>
  <si>
    <t>zhongin</t>
  </si>
  <si>
    <t>džúngin</t>
  </si>
  <si>
    <t>zhoua</t>
  </si>
  <si>
    <t>džôva</t>
  </si>
  <si>
    <t>zhouom</t>
  </si>
  <si>
    <t>džôvom</t>
  </si>
  <si>
    <t>zhouov</t>
  </si>
  <si>
    <t>džôvov-</t>
  </si>
  <si>
    <t>zhouin</t>
  </si>
  <si>
    <t>džôvin</t>
  </si>
  <si>
    <t>zhuja</t>
  </si>
  <si>
    <t>zhujem</t>
  </si>
  <si>
    <t>zhujev</t>
  </si>
  <si>
    <t>zhuaja</t>
  </si>
  <si>
    <t>džu̯ája</t>
  </si>
  <si>
    <t>zhuajem</t>
  </si>
  <si>
    <t>džu̯ájem</t>
  </si>
  <si>
    <t>zhuajev</t>
  </si>
  <si>
    <t>džu̯ájev-</t>
  </si>
  <si>
    <t>džu̯ájin</t>
  </si>
  <si>
    <t>zhuaia</t>
  </si>
  <si>
    <t>zhuaiem</t>
  </si>
  <si>
    <t>zhuaiev</t>
  </si>
  <si>
    <t>zhuaiin</t>
  </si>
  <si>
    <t>zhuana</t>
  </si>
  <si>
    <t>džu̯ána</t>
  </si>
  <si>
    <t>zhuanom</t>
  </si>
  <si>
    <t>džu̯ánom</t>
  </si>
  <si>
    <t>zhuanov</t>
  </si>
  <si>
    <t>džu̯ánov-</t>
  </si>
  <si>
    <t>zhuanin</t>
  </si>
  <si>
    <t>džu̯ánin</t>
  </si>
  <si>
    <t>zhuanga</t>
  </si>
  <si>
    <t>džu̯ánga</t>
  </si>
  <si>
    <t>zhuangom</t>
  </si>
  <si>
    <t>džu̯ángom</t>
  </si>
  <si>
    <t>zhuangov</t>
  </si>
  <si>
    <t>džu̯ángov-</t>
  </si>
  <si>
    <t>zhuangin</t>
  </si>
  <si>
    <t>džu̯ángin</t>
  </si>
  <si>
    <t>zhuna</t>
  </si>
  <si>
    <t>zhunom</t>
  </si>
  <si>
    <t>zhunov</t>
  </si>
  <si>
    <t>zhunin</t>
  </si>
  <si>
    <t>zhuoja</t>
  </si>
  <si>
    <t>džu̯ója</t>
  </si>
  <si>
    <t>zhuojem</t>
  </si>
  <si>
    <t>džu̯ójem</t>
  </si>
  <si>
    <t>zhuojev</t>
  </si>
  <si>
    <t>džu̯ójev-</t>
  </si>
  <si>
    <t>zhuoin</t>
  </si>
  <si>
    <t>džu̯óin</t>
  </si>
  <si>
    <t>zija</t>
  </si>
  <si>
    <t>dzíja</t>
  </si>
  <si>
    <t>zijem</t>
  </si>
  <si>
    <t>dzíjem</t>
  </si>
  <si>
    <t>zijev</t>
  </si>
  <si>
    <t>dzíjev-</t>
  </si>
  <si>
    <t>zonga</t>
  </si>
  <si>
    <t>dzúnga</t>
  </si>
  <si>
    <t>zongom</t>
  </si>
  <si>
    <t>dzúngom</t>
  </si>
  <si>
    <t>zongov</t>
  </si>
  <si>
    <t>dzúngov-</t>
  </si>
  <si>
    <t>zongin</t>
  </si>
  <si>
    <t>dzúngin</t>
  </si>
  <si>
    <t>zoua</t>
  </si>
  <si>
    <t>dzôva</t>
  </si>
  <si>
    <t>zouom</t>
  </si>
  <si>
    <t>dzôvom</t>
  </si>
  <si>
    <t>zouov</t>
  </si>
  <si>
    <t>dzôvov-</t>
  </si>
  <si>
    <t>zouin</t>
  </si>
  <si>
    <t>dzôvin</t>
  </si>
  <si>
    <t>zuja</t>
  </si>
  <si>
    <t>dzúja</t>
  </si>
  <si>
    <t>zujem</t>
  </si>
  <si>
    <t>dzújem</t>
  </si>
  <si>
    <t>zujev</t>
  </si>
  <si>
    <t>dzújev-</t>
  </si>
  <si>
    <t>zuana</t>
  </si>
  <si>
    <t>dzu̯ána</t>
  </si>
  <si>
    <t>zuanom</t>
  </si>
  <si>
    <t>dzu̯ánom</t>
  </si>
  <si>
    <t>zuanov</t>
  </si>
  <si>
    <t>dzu̯ánov-</t>
  </si>
  <si>
    <t>zuanin</t>
  </si>
  <si>
    <t>dzu̯ánin</t>
  </si>
  <si>
    <t>zuna</t>
  </si>
  <si>
    <t>dzúna</t>
  </si>
  <si>
    <t>zunom</t>
  </si>
  <si>
    <t>dzúnom</t>
  </si>
  <si>
    <t>zunov</t>
  </si>
  <si>
    <t>dzúnov-</t>
  </si>
  <si>
    <t>zunin</t>
  </si>
  <si>
    <t>dzúnin</t>
  </si>
  <si>
    <t>zuoja</t>
  </si>
  <si>
    <t>dzu̯ója</t>
  </si>
  <si>
    <t>zuojem</t>
  </si>
  <si>
    <t>dzu̯ójem</t>
  </si>
  <si>
    <t>zuojev</t>
  </si>
  <si>
    <t>dzu̯ójev-</t>
  </si>
  <si>
    <t>zuoin</t>
  </si>
  <si>
    <t>dzu̯óin</t>
  </si>
  <si>
    <t>šaoa</t>
  </si>
  <si>
    <t>šáva</t>
  </si>
  <si>
    <t>šaom</t>
  </si>
  <si>
    <t>šávom</t>
  </si>
  <si>
    <t>šaov</t>
  </si>
  <si>
    <t>šávov-</t>
  </si>
  <si>
    <t>šaoin</t>
  </si>
  <si>
    <t>šávin</t>
  </si>
  <si>
    <t>bên</t>
  </si>
  <si>
    <t>bêng</t>
  </si>
  <si>
    <t>cê</t>
  </si>
  <si>
    <t>cên</t>
  </si>
  <si>
    <t>cêng</t>
  </si>
  <si>
    <t>čê</t>
  </si>
  <si>
    <t>čên</t>
  </si>
  <si>
    <t>čêng</t>
  </si>
  <si>
    <t>dê</t>
  </si>
  <si>
    <t>dên</t>
  </si>
  <si>
    <t>dêng</t>
  </si>
  <si>
    <t>ê</t>
  </si>
  <si>
    <t>ên</t>
  </si>
  <si>
    <t>fên</t>
  </si>
  <si>
    <t>fêng</t>
  </si>
  <si>
    <t>gê</t>
  </si>
  <si>
    <t>gên</t>
  </si>
  <si>
    <t>gêng</t>
  </si>
  <si>
    <t>hê</t>
  </si>
  <si>
    <t>hên</t>
  </si>
  <si>
    <t>hêng</t>
  </si>
  <si>
    <t>kê</t>
  </si>
  <si>
    <t>kên</t>
  </si>
  <si>
    <t>kêng</t>
  </si>
  <si>
    <t>lê</t>
  </si>
  <si>
    <t>lêng</t>
  </si>
  <si>
    <t>mê</t>
  </si>
  <si>
    <t>mên</t>
  </si>
  <si>
    <t>mêng</t>
  </si>
  <si>
    <t>nê</t>
  </si>
  <si>
    <t>nên</t>
  </si>
  <si>
    <t>nêng</t>
  </si>
  <si>
    <t>pên</t>
  </si>
  <si>
    <t>pêng</t>
  </si>
  <si>
    <t>žê</t>
  </si>
  <si>
    <t>žên</t>
  </si>
  <si>
    <t>žêng</t>
  </si>
  <si>
    <t>sê</t>
  </si>
  <si>
    <t>sên</t>
  </si>
  <si>
    <t>sêng</t>
  </si>
  <si>
    <t>šê</t>
  </si>
  <si>
    <t>šên</t>
  </si>
  <si>
    <t>šêng</t>
  </si>
  <si>
    <t>tê</t>
  </si>
  <si>
    <t>têng</t>
  </si>
  <si>
    <t>vên</t>
  </si>
  <si>
    <t>vêng</t>
  </si>
  <si>
    <t>dzê</t>
  </si>
  <si>
    <t>dzên</t>
  </si>
  <si>
    <t>dzêng</t>
  </si>
  <si>
    <t>džê</t>
  </si>
  <si>
    <t>džên</t>
  </si>
  <si>
    <t>džêng</t>
  </si>
  <si>
    <t>sin1</t>
  </si>
  <si>
    <t>sin2</t>
  </si>
  <si>
    <t>sin3</t>
  </si>
  <si>
    <t>bêng-</t>
  </si>
  <si>
    <t>cêng-</t>
  </si>
  <si>
    <t>čêng-</t>
  </si>
  <si>
    <t>dêng-</t>
  </si>
  <si>
    <t>fêng-</t>
  </si>
  <si>
    <t>gêng-</t>
  </si>
  <si>
    <t>hêng-</t>
  </si>
  <si>
    <t>kêng-</t>
  </si>
  <si>
    <t>lêng-</t>
  </si>
  <si>
    <t>mêng-</t>
  </si>
  <si>
    <t>nêng-</t>
  </si>
  <si>
    <t>pêng-</t>
  </si>
  <si>
    <t>žêng-</t>
  </si>
  <si>
    <t>sêng-</t>
  </si>
  <si>
    <t>šêng-</t>
  </si>
  <si>
    <t>têng-</t>
  </si>
  <si>
    <t>vêng-</t>
  </si>
  <si>
    <t>dzêng-</t>
  </si>
  <si>
    <t>džêng-</t>
  </si>
  <si>
    <t>ostane ozki v kombinaciji ÜE</t>
  </si>
  <si>
    <t>ostane é v kombinaciji IE, seveda tudi "ye"</t>
  </si>
  <si>
    <t>s PTKCSFH</t>
  </si>
  <si>
    <t>im.</t>
  </si>
  <si>
    <t>sin2Mz</t>
  </si>
  <si>
    <t>sin2Mi</t>
  </si>
  <si>
    <t>sin6Mz</t>
  </si>
  <si>
    <t>sin6Mi</t>
  </si>
  <si>
    <t>sinsMz</t>
  </si>
  <si>
    <t>sinsMi</t>
  </si>
  <si>
    <t>sinologi</t>
  </si>
  <si>
    <t>bêna</t>
  </si>
  <si>
    <t>bênom</t>
  </si>
  <si>
    <t>bênov-</t>
  </si>
  <si>
    <t>bênin</t>
  </si>
  <si>
    <t>bênga</t>
  </si>
  <si>
    <t>bêngom</t>
  </si>
  <si>
    <t>bêngov-</t>
  </si>
  <si>
    <t>bêngin</t>
  </si>
  <si>
    <t>cêja</t>
  </si>
  <si>
    <t>cêjem</t>
  </si>
  <si>
    <t>cêjev-</t>
  </si>
  <si>
    <t>cêin</t>
  </si>
  <si>
    <t>cêna</t>
  </si>
  <si>
    <t>cênom</t>
  </si>
  <si>
    <t>cênov-</t>
  </si>
  <si>
    <t>cênin</t>
  </si>
  <si>
    <t>cênga</t>
  </si>
  <si>
    <t>cêngom</t>
  </si>
  <si>
    <t>cêngov-</t>
  </si>
  <si>
    <t>cêngin</t>
  </si>
  <si>
    <t>čêja</t>
  </si>
  <si>
    <t>čêjem</t>
  </si>
  <si>
    <t>čêjev-</t>
  </si>
  <si>
    <t>čêin</t>
  </si>
  <si>
    <t>čêna</t>
  </si>
  <si>
    <t>čênom</t>
  </si>
  <si>
    <t>čênov-</t>
  </si>
  <si>
    <t>čênin</t>
  </si>
  <si>
    <t>čênga</t>
  </si>
  <si>
    <t>čêngom</t>
  </si>
  <si>
    <t>čêngov-</t>
  </si>
  <si>
    <t>čêngin</t>
  </si>
  <si>
    <t>dêja</t>
  </si>
  <si>
    <t>dêjem</t>
  </si>
  <si>
    <t>dêjev-</t>
  </si>
  <si>
    <t>dêin</t>
  </si>
  <si>
    <t>dêna</t>
  </si>
  <si>
    <t>dênom</t>
  </si>
  <si>
    <t>dênov-</t>
  </si>
  <si>
    <t>dênin</t>
  </si>
  <si>
    <t>dênga</t>
  </si>
  <si>
    <t>dêngom</t>
  </si>
  <si>
    <t>dêngov-</t>
  </si>
  <si>
    <t>dêngin</t>
  </si>
  <si>
    <t>êja</t>
  </si>
  <si>
    <t>êjem</t>
  </si>
  <si>
    <t>êjev-</t>
  </si>
  <si>
    <t>êin</t>
  </si>
  <si>
    <t>êna</t>
  </si>
  <si>
    <t>ênom</t>
  </si>
  <si>
    <t>ênov-</t>
  </si>
  <si>
    <t>ênin</t>
  </si>
  <si>
    <t>fêna</t>
  </si>
  <si>
    <t>fênom</t>
  </si>
  <si>
    <t>fênov-</t>
  </si>
  <si>
    <t>fênin</t>
  </si>
  <si>
    <t>fênga</t>
  </si>
  <si>
    <t>fêngom</t>
  </si>
  <si>
    <t>fêngov-</t>
  </si>
  <si>
    <t>fêngin</t>
  </si>
  <si>
    <t>gêja</t>
  </si>
  <si>
    <t>gêjem</t>
  </si>
  <si>
    <t>gêjev-</t>
  </si>
  <si>
    <t>gêin</t>
  </si>
  <si>
    <t>gêna</t>
  </si>
  <si>
    <t>gênom</t>
  </si>
  <si>
    <t>gênov-</t>
  </si>
  <si>
    <t>gênin</t>
  </si>
  <si>
    <t>gênga</t>
  </si>
  <si>
    <t>gêngom</t>
  </si>
  <si>
    <t>gêngov-</t>
  </si>
  <si>
    <t>gêngin</t>
  </si>
  <si>
    <t>hêja</t>
  </si>
  <si>
    <t>hêjem</t>
  </si>
  <si>
    <t>hêjev-</t>
  </si>
  <si>
    <t>hêin</t>
  </si>
  <si>
    <t>hêna</t>
  </si>
  <si>
    <t>hênom</t>
  </si>
  <si>
    <t>hênov-</t>
  </si>
  <si>
    <t>hênin</t>
  </si>
  <si>
    <t>hênga</t>
  </si>
  <si>
    <t>hêngom</t>
  </si>
  <si>
    <t>hêngov-</t>
  </si>
  <si>
    <t>hêngin</t>
  </si>
  <si>
    <t>kêja</t>
  </si>
  <si>
    <t>kêjem</t>
  </si>
  <si>
    <t>kêjev-</t>
  </si>
  <si>
    <t>kêin</t>
  </si>
  <si>
    <t>kêna</t>
  </si>
  <si>
    <t>kênom</t>
  </si>
  <si>
    <t>kênov-</t>
  </si>
  <si>
    <t>kênin</t>
  </si>
  <si>
    <t>kênga</t>
  </si>
  <si>
    <t>kêngom</t>
  </si>
  <si>
    <t>kêngov-</t>
  </si>
  <si>
    <t>kêngin</t>
  </si>
  <si>
    <t>lêja</t>
  </si>
  <si>
    <t>lêjem</t>
  </si>
  <si>
    <t>lêjev-</t>
  </si>
  <si>
    <t>lêin</t>
  </si>
  <si>
    <t>lênga</t>
  </si>
  <si>
    <t>lêngom</t>
  </si>
  <si>
    <t>lêngov-</t>
  </si>
  <si>
    <t>lêngin</t>
  </si>
  <si>
    <t>mêja</t>
  </si>
  <si>
    <t>mêjem</t>
  </si>
  <si>
    <t>mêjev-</t>
  </si>
  <si>
    <t>mêin</t>
  </si>
  <si>
    <t>mêna</t>
  </si>
  <si>
    <t>mênom</t>
  </si>
  <si>
    <t>mênov-</t>
  </si>
  <si>
    <t>mênin</t>
  </si>
  <si>
    <t>mênga</t>
  </si>
  <si>
    <t>mêngom</t>
  </si>
  <si>
    <t>mêngov-</t>
  </si>
  <si>
    <t>mêngin</t>
  </si>
  <si>
    <t>nêja</t>
  </si>
  <si>
    <t>nêjem</t>
  </si>
  <si>
    <t>nêjev-</t>
  </si>
  <si>
    <t>nêin</t>
  </si>
  <si>
    <t>nêna</t>
  </si>
  <si>
    <t>nênom</t>
  </si>
  <si>
    <t>nênov-</t>
  </si>
  <si>
    <t>nênin</t>
  </si>
  <si>
    <t>nênga</t>
  </si>
  <si>
    <t>nêngom</t>
  </si>
  <si>
    <t>nêngov-</t>
  </si>
  <si>
    <t>nêngin</t>
  </si>
  <si>
    <t>pêna</t>
  </si>
  <si>
    <t>pênom</t>
  </si>
  <si>
    <t>pênov-</t>
  </si>
  <si>
    <t>pênin</t>
  </si>
  <si>
    <t>pênga</t>
  </si>
  <si>
    <t>pêngom</t>
  </si>
  <si>
    <t>pêngov-</t>
  </si>
  <si>
    <t>pêngin</t>
  </si>
  <si>
    <t>žêja</t>
  </si>
  <si>
    <t>žêjem</t>
  </si>
  <si>
    <t>žêjev-</t>
  </si>
  <si>
    <t>žêin</t>
  </si>
  <si>
    <t>žêna</t>
  </si>
  <si>
    <t>žênom</t>
  </si>
  <si>
    <t>žênov-</t>
  </si>
  <si>
    <t>žênin</t>
  </si>
  <si>
    <t>žênga</t>
  </si>
  <si>
    <t>žêngom</t>
  </si>
  <si>
    <t>žêngov-</t>
  </si>
  <si>
    <t>žêngin</t>
  </si>
  <si>
    <t>sêja</t>
  </si>
  <si>
    <t>sêjem</t>
  </si>
  <si>
    <t>sêjev-</t>
  </si>
  <si>
    <t>sêin</t>
  </si>
  <si>
    <t>sêna</t>
  </si>
  <si>
    <t>sênom</t>
  </si>
  <si>
    <t>sênov-</t>
  </si>
  <si>
    <t>sênin</t>
  </si>
  <si>
    <t>sênga</t>
  </si>
  <si>
    <t>sêngom</t>
  </si>
  <si>
    <t>sêngov-</t>
  </si>
  <si>
    <t>sêngin</t>
  </si>
  <si>
    <t>šêja</t>
  </si>
  <si>
    <t>šêjem</t>
  </si>
  <si>
    <t>šêjev-</t>
  </si>
  <si>
    <t>šêin</t>
  </si>
  <si>
    <t>šêna</t>
  </si>
  <si>
    <t>šênom</t>
  </si>
  <si>
    <t>šênov-</t>
  </si>
  <si>
    <t>šênin</t>
  </si>
  <si>
    <t>šênga</t>
  </si>
  <si>
    <t>šêngom</t>
  </si>
  <si>
    <t>šêngov-</t>
  </si>
  <si>
    <t>šêngin</t>
  </si>
  <si>
    <t>têja</t>
  </si>
  <si>
    <t>têjem</t>
  </si>
  <si>
    <t>têjev-</t>
  </si>
  <si>
    <t>têin</t>
  </si>
  <si>
    <t>tênga</t>
  </si>
  <si>
    <t>têngom</t>
  </si>
  <si>
    <t>têngov-</t>
  </si>
  <si>
    <t>têngin</t>
  </si>
  <si>
    <t>vêna</t>
  </si>
  <si>
    <t>vênom</t>
  </si>
  <si>
    <t>vênov-</t>
  </si>
  <si>
    <t>vênin</t>
  </si>
  <si>
    <t>vênga</t>
  </si>
  <si>
    <t>vêngom</t>
  </si>
  <si>
    <t>vêngov-</t>
  </si>
  <si>
    <t>vêngin</t>
  </si>
  <si>
    <t>dzêja</t>
  </si>
  <si>
    <t>dzêjem</t>
  </si>
  <si>
    <t>dzêjev-</t>
  </si>
  <si>
    <t>dzêin</t>
  </si>
  <si>
    <t>dzêna</t>
  </si>
  <si>
    <t>dzênom</t>
  </si>
  <si>
    <t>dzênov-</t>
  </si>
  <si>
    <t>dzênin</t>
  </si>
  <si>
    <t>dzênga</t>
  </si>
  <si>
    <t>dzêngom</t>
  </si>
  <si>
    <t>dzêngov-</t>
  </si>
  <si>
    <t>dzêngin</t>
  </si>
  <si>
    <t>džêja</t>
  </si>
  <si>
    <t>džêjem</t>
  </si>
  <si>
    <t>džêjev-</t>
  </si>
  <si>
    <t>džêin</t>
  </si>
  <si>
    <t>džêna</t>
  </si>
  <si>
    <t>džênom</t>
  </si>
  <si>
    <t>džênov-</t>
  </si>
  <si>
    <t>džênin</t>
  </si>
  <si>
    <t>džênga</t>
  </si>
  <si>
    <t>džêngom</t>
  </si>
  <si>
    <t>džêngov-</t>
  </si>
  <si>
    <t>džêngin</t>
  </si>
  <si>
    <t>beia</t>
  </si>
  <si>
    <t>bêja</t>
  </si>
  <si>
    <t>beiem</t>
  </si>
  <si>
    <t>bêjem</t>
  </si>
  <si>
    <t>beiev</t>
  </si>
  <si>
    <t>bêjev-</t>
  </si>
  <si>
    <t>beiin</t>
  </si>
  <si>
    <t>bêjin</t>
  </si>
  <si>
    <t>deia</t>
  </si>
  <si>
    <t>deiem</t>
  </si>
  <si>
    <t>deiev</t>
  </si>
  <si>
    <t>deiin</t>
  </si>
  <si>
    <t>dêjin</t>
  </si>
  <si>
    <t>feia</t>
  </si>
  <si>
    <t>fêja</t>
  </si>
  <si>
    <t>feiem</t>
  </si>
  <si>
    <t>fêjem</t>
  </si>
  <si>
    <t>feiev</t>
  </si>
  <si>
    <t>fêjev-</t>
  </si>
  <si>
    <t>feiin</t>
  </si>
  <si>
    <t>fêjin</t>
  </si>
  <si>
    <t>geia</t>
  </si>
  <si>
    <t>geiem</t>
  </si>
  <si>
    <t>geiev</t>
  </si>
  <si>
    <t>geiin</t>
  </si>
  <si>
    <t>gêjin</t>
  </si>
  <si>
    <t>heia</t>
  </si>
  <si>
    <t>heiem</t>
  </si>
  <si>
    <t>heiev</t>
  </si>
  <si>
    <t>heiin</t>
  </si>
  <si>
    <t>hêjin</t>
  </si>
  <si>
    <t>leia</t>
  </si>
  <si>
    <t>leiem</t>
  </si>
  <si>
    <t>leiev</t>
  </si>
  <si>
    <t>leiin</t>
  </si>
  <si>
    <t>lêjin</t>
  </si>
  <si>
    <t>meia</t>
  </si>
  <si>
    <t>meiem</t>
  </si>
  <si>
    <t>meiev</t>
  </si>
  <si>
    <t>meiin</t>
  </si>
  <si>
    <t>mêjin</t>
  </si>
  <si>
    <t>neia</t>
  </si>
  <si>
    <t>neiem</t>
  </si>
  <si>
    <t>neiev</t>
  </si>
  <si>
    <t>neiin</t>
  </si>
  <si>
    <t>nêjin</t>
  </si>
  <si>
    <t>peia</t>
  </si>
  <si>
    <t>pêja</t>
  </si>
  <si>
    <t>peiem</t>
  </si>
  <si>
    <t>pêjem</t>
  </si>
  <si>
    <t>peiev</t>
  </si>
  <si>
    <t>pêjev-</t>
  </si>
  <si>
    <t>peiin</t>
  </si>
  <si>
    <t>pêjin</t>
  </si>
  <si>
    <t>seia</t>
  </si>
  <si>
    <t>seiem</t>
  </si>
  <si>
    <t>seiev</t>
  </si>
  <si>
    <t>seiin</t>
  </si>
  <si>
    <t>sêjin</t>
  </si>
  <si>
    <t>weia</t>
  </si>
  <si>
    <t>vêja</t>
  </si>
  <si>
    <t>weiem</t>
  </si>
  <si>
    <t>vêjem</t>
  </si>
  <si>
    <t>weiev</t>
  </si>
  <si>
    <t>vêjev-</t>
  </si>
  <si>
    <t>weiin</t>
  </si>
  <si>
    <t>vêjin</t>
  </si>
  <si>
    <t>zeia</t>
  </si>
  <si>
    <t>zeiem</t>
  </si>
  <si>
    <t>zeiev</t>
  </si>
  <si>
    <t>zeiin</t>
  </si>
  <si>
    <t>dzêjin</t>
  </si>
  <si>
    <t>chuia</t>
  </si>
  <si>
    <t>ču̯êja</t>
  </si>
  <si>
    <t>chuiem</t>
  </si>
  <si>
    <t>ču̯êjem</t>
  </si>
  <si>
    <t>chuiev</t>
  </si>
  <si>
    <t>ču̯êjev-</t>
  </si>
  <si>
    <t>chuiin</t>
  </si>
  <si>
    <t>ču̯êjin</t>
  </si>
  <si>
    <t>cuia</t>
  </si>
  <si>
    <t>cu̯êja</t>
  </si>
  <si>
    <t>cuiem</t>
  </si>
  <si>
    <t>cu̯êjem</t>
  </si>
  <si>
    <t>cuiev</t>
  </si>
  <si>
    <t>cu̯êjev-</t>
  </si>
  <si>
    <t>cuiin</t>
  </si>
  <si>
    <t>cu̯êjin</t>
  </si>
  <si>
    <t>duia</t>
  </si>
  <si>
    <t>du̯êja</t>
  </si>
  <si>
    <t>duiem</t>
  </si>
  <si>
    <t>du̯êjem</t>
  </si>
  <si>
    <t>duiev</t>
  </si>
  <si>
    <t>du̯êjev-</t>
  </si>
  <si>
    <t>duiin</t>
  </si>
  <si>
    <t>du̯êjin</t>
  </si>
  <si>
    <t>guia</t>
  </si>
  <si>
    <t>gu̯êja</t>
  </si>
  <si>
    <t>guiem</t>
  </si>
  <si>
    <t>gu̯êjem</t>
  </si>
  <si>
    <t>guiev</t>
  </si>
  <si>
    <t>gu̯êjev-</t>
  </si>
  <si>
    <t>guiin</t>
  </si>
  <si>
    <t>gu̯êjin</t>
  </si>
  <si>
    <t>huia</t>
  </si>
  <si>
    <t>hu̯êja</t>
  </si>
  <si>
    <t>huiem</t>
  </si>
  <si>
    <t>hu̯êjem</t>
  </si>
  <si>
    <t>huiev</t>
  </si>
  <si>
    <t>hu̯êjev-</t>
  </si>
  <si>
    <t>huiin</t>
  </si>
  <si>
    <t>hu̯êjin</t>
  </si>
  <si>
    <t>kuia</t>
  </si>
  <si>
    <t>ku̯êja</t>
  </si>
  <si>
    <t>kuiem</t>
  </si>
  <si>
    <t>ku̯êjem</t>
  </si>
  <si>
    <t>kuiev</t>
  </si>
  <si>
    <t>ku̯êjev-</t>
  </si>
  <si>
    <t>kuiin</t>
  </si>
  <si>
    <t>ku̯êjin</t>
  </si>
  <si>
    <t>ruia</t>
  </si>
  <si>
    <t>žu̯êja</t>
  </si>
  <si>
    <t>ruiem</t>
  </si>
  <si>
    <t>žu̯êjem</t>
  </si>
  <si>
    <t>ruiev</t>
  </si>
  <si>
    <t>žu̯êjev-</t>
  </si>
  <si>
    <t>ruiin</t>
  </si>
  <si>
    <t>žu̯êjin</t>
  </si>
  <si>
    <t>shuia</t>
  </si>
  <si>
    <t>šu̯êja</t>
  </si>
  <si>
    <t>shuiem</t>
  </si>
  <si>
    <t>šu̯êjem</t>
  </si>
  <si>
    <t>shuiev</t>
  </si>
  <si>
    <t>šu̯êjev-</t>
  </si>
  <si>
    <t>shuiin</t>
  </si>
  <si>
    <t>šu̯êjin</t>
  </si>
  <si>
    <t>suia</t>
  </si>
  <si>
    <t>su̯êja</t>
  </si>
  <si>
    <t>suiem</t>
  </si>
  <si>
    <t>su̯êjem</t>
  </si>
  <si>
    <t>suiev</t>
  </si>
  <si>
    <t>su̯êjev-</t>
  </si>
  <si>
    <t>suiin</t>
  </si>
  <si>
    <t>su̯êjin</t>
  </si>
  <si>
    <t>tuia</t>
  </si>
  <si>
    <t>tu̯êja</t>
  </si>
  <si>
    <t>tuiem</t>
  </si>
  <si>
    <t>tu̯êjem</t>
  </si>
  <si>
    <t>tuiev</t>
  </si>
  <si>
    <t>tu̯êjev-</t>
  </si>
  <si>
    <t>tuiin</t>
  </si>
  <si>
    <t>tu̯êjin</t>
  </si>
  <si>
    <t>zhuia</t>
  </si>
  <si>
    <t>džu̯êja</t>
  </si>
  <si>
    <t>zhuiem</t>
  </si>
  <si>
    <t>džu̯êjem</t>
  </si>
  <si>
    <t>zhuiev</t>
  </si>
  <si>
    <t>džu̯êjev-</t>
  </si>
  <si>
    <t>zhuiin</t>
  </si>
  <si>
    <t>džu̯êjin</t>
  </si>
  <si>
    <t>zuia</t>
  </si>
  <si>
    <t>dzu̯êja</t>
  </si>
  <si>
    <t>zuiem</t>
  </si>
  <si>
    <t>dzu̯êjem</t>
  </si>
  <si>
    <t>zuiev</t>
  </si>
  <si>
    <t>dzu̯êjev-</t>
  </si>
  <si>
    <t>zuiin</t>
  </si>
  <si>
    <t>dzu̯êjin</t>
  </si>
  <si>
    <t>eia</t>
  </si>
  <si>
    <t>eiem</t>
  </si>
  <si>
    <t>eiev</t>
  </si>
  <si>
    <t>eiin</t>
  </si>
  <si>
    <t>êjin</t>
  </si>
  <si>
    <t>iferror M</t>
  </si>
  <si>
    <t>iferror Ž</t>
  </si>
  <si>
    <t>če</t>
  </si>
  <si>
    <t>čen</t>
  </si>
  <si>
    <t>čeng</t>
  </si>
  <si>
    <t>že</t>
  </si>
  <si>
    <t>žen</t>
  </si>
  <si>
    <t>ženg</t>
  </si>
  <si>
    <t>še</t>
  </si>
  <si>
    <t>šen</t>
  </si>
  <si>
    <t>šeng</t>
  </si>
  <si>
    <t>ven</t>
  </si>
  <si>
    <t>veng</t>
  </si>
  <si>
    <t>dze</t>
  </si>
  <si>
    <t>dzen</t>
  </si>
  <si>
    <t>dzeng</t>
  </si>
  <si>
    <t>dže</t>
  </si>
  <si>
    <t>džen</t>
  </si>
  <si>
    <t>dženg</t>
  </si>
  <si>
    <t>bə̀nin</t>
  </si>
  <si>
    <t>bə̀ngin</t>
  </si>
  <si>
    <t>bjə̀nin</t>
  </si>
  <si>
    <t>cə̀nin</t>
  </si>
  <si>
    <t>cə̀ngin</t>
  </si>
  <si>
    <t>čə̀nin</t>
  </si>
  <si>
    <t>čə̀ngin</t>
  </si>
  <si>
    <t>də̀nin</t>
  </si>
  <si>
    <t>də̀ngin</t>
  </si>
  <si>
    <t>djə̀nin</t>
  </si>
  <si>
    <t>ə̀nin</t>
  </si>
  <si>
    <t>fə̀nin</t>
  </si>
  <si>
    <t>fə̀ngin</t>
  </si>
  <si>
    <t>gə̀nin</t>
  </si>
  <si>
    <t>gə̀ngin</t>
  </si>
  <si>
    <t>hə̀nin</t>
  </si>
  <si>
    <t>hə̀ngin</t>
  </si>
  <si>
    <t>džjə̀nin</t>
  </si>
  <si>
    <t>džu̯ə̀nin</t>
  </si>
  <si>
    <t>kə̀nin</t>
  </si>
  <si>
    <t>kə̀ngin</t>
  </si>
  <si>
    <t>lə̀ngin</t>
  </si>
  <si>
    <t>ljə̀nin</t>
  </si>
  <si>
    <t>mə̀nin</t>
  </si>
  <si>
    <t>mə̀ngin</t>
  </si>
  <si>
    <t>mjə̀nin</t>
  </si>
  <si>
    <t>nə̀nin</t>
  </si>
  <si>
    <t>nə̀ngin</t>
  </si>
  <si>
    <t>njə̀nin</t>
  </si>
  <si>
    <t>pə̀nin</t>
  </si>
  <si>
    <t>pə̀ngin</t>
  </si>
  <si>
    <t>pjə̀nin</t>
  </si>
  <si>
    <t>čjə̀nin</t>
  </si>
  <si>
    <t>ču̯ə̀nin</t>
  </si>
  <si>
    <t>žə̀nin</t>
  </si>
  <si>
    <t>žə̀ngin</t>
  </si>
  <si>
    <t>sə̀nin</t>
  </si>
  <si>
    <t>sə̀ngin</t>
  </si>
  <si>
    <t>šə̀nin</t>
  </si>
  <si>
    <t>šə̀ngin</t>
  </si>
  <si>
    <t>tə̀ngin</t>
  </si>
  <si>
    <t>tjə̀nin</t>
  </si>
  <si>
    <t>və̀nin</t>
  </si>
  <si>
    <t>və̀ngin</t>
  </si>
  <si>
    <t>šjə̀nin</t>
  </si>
  <si>
    <t>šu̯ə̀nin</t>
  </si>
  <si>
    <t>jə̀nin</t>
  </si>
  <si>
    <t>ju̯ə̀nin</t>
  </si>
  <si>
    <t>dzə̀nin</t>
  </si>
  <si>
    <t>dzə̀ngin</t>
  </si>
  <si>
    <t>džə̀nin</t>
  </si>
  <si>
    <t>džə̀ngin</t>
  </si>
  <si>
    <t>cə̀in</t>
  </si>
  <si>
    <t>čə̀in</t>
  </si>
  <si>
    <t>də̀in</t>
  </si>
  <si>
    <t>ə̀in</t>
  </si>
  <si>
    <t>gə̀in</t>
  </si>
  <si>
    <t>hə̀in</t>
  </si>
  <si>
    <t>kə̀in</t>
  </si>
  <si>
    <t>lə̀in</t>
  </si>
  <si>
    <t>mə̀in</t>
  </si>
  <si>
    <t>nə̀in</t>
  </si>
  <si>
    <t>žə̀in</t>
  </si>
  <si>
    <t>sə̀in</t>
  </si>
  <si>
    <t>šə̀in</t>
  </si>
  <si>
    <t>tə̀in</t>
  </si>
  <si>
    <t>dzə̀in</t>
  </si>
  <si>
    <t>džə̀in</t>
  </si>
  <si>
    <t>samo priimek</t>
  </si>
  <si>
    <t>iV zapiramo; Vi ?? Eneida &gt; ene.ida</t>
  </si>
  <si>
    <t>Zapis in izgovor</t>
  </si>
  <si>
    <t>Zapis in izgovor, ki je bliže kitajščini:</t>
  </si>
  <si>
    <r>
      <t xml:space="preserve">Oblike za polno </t>
    </r>
    <r>
      <rPr>
        <b/>
        <sz val="12"/>
        <rFont val="Calibri"/>
        <family val="2"/>
        <charset val="238"/>
      </rPr>
      <t>moško</t>
    </r>
    <r>
      <rPr>
        <sz val="12"/>
        <color rgb="FF808080"/>
        <rFont val="Calibri"/>
        <family val="2"/>
        <charset val="238"/>
      </rPr>
      <t xml:space="preserve"> ime, torej priimek in ime:</t>
    </r>
  </si>
  <si>
    <r>
      <t xml:space="preserve">Oblike za polno </t>
    </r>
    <r>
      <rPr>
        <b/>
        <sz val="12"/>
        <rFont val="Calibri"/>
        <family val="2"/>
        <charset val="238"/>
      </rPr>
      <t>žensko</t>
    </r>
    <r>
      <rPr>
        <sz val="12"/>
        <color rgb="FF808080"/>
        <rFont val="Calibri"/>
        <family val="2"/>
        <charset val="238"/>
      </rPr>
      <t xml:space="preserve"> ime, torej priimek in ime, so:</t>
    </r>
  </si>
  <si>
    <t>asimilacija dva NN&gt;N, GG&gt;G, JJ&gt;J samo znotraj besede</t>
  </si>
  <si>
    <t>e pred R J nastane ^e: za kitajščino samo e pred J … rodilnik, orodnik, svojilni</t>
  </si>
  <si>
    <t>bjêja</t>
  </si>
  <si>
    <t>djêja</t>
  </si>
  <si>
    <t>džjêja</t>
  </si>
  <si>
    <t>ljêja</t>
  </si>
  <si>
    <t>lu̯êja</t>
  </si>
  <si>
    <t>mjêja</t>
  </si>
  <si>
    <t>njêja</t>
  </si>
  <si>
    <t>nu̯êja</t>
  </si>
  <si>
    <t>pjêja</t>
  </si>
  <si>
    <t>čjêja</t>
  </si>
  <si>
    <t>tjêja</t>
  </si>
  <si>
    <t>šjêja</t>
  </si>
  <si>
    <t>jêja</t>
  </si>
  <si>
    <t>ju̯êja</t>
  </si>
  <si>
    <t>bjêjem</t>
  </si>
  <si>
    <t>djêjem</t>
  </si>
  <si>
    <t>džjêjem</t>
  </si>
  <si>
    <t>ljêjem</t>
  </si>
  <si>
    <t>lu̯êjem</t>
  </si>
  <si>
    <t>mjêjem</t>
  </si>
  <si>
    <t>njêjem</t>
  </si>
  <si>
    <t>nu̯êjem</t>
  </si>
  <si>
    <t>pjêjem</t>
  </si>
  <si>
    <t>čjêjem</t>
  </si>
  <si>
    <t>tjêjem</t>
  </si>
  <si>
    <t>šjêjem</t>
  </si>
  <si>
    <t>jêjem</t>
  </si>
  <si>
    <t>ju̯êjem</t>
  </si>
  <si>
    <t>bjêjev-</t>
  </si>
  <si>
    <t>djêjev-</t>
  </si>
  <si>
    <t>džjêjev-</t>
  </si>
  <si>
    <t>ljêjev-</t>
  </si>
  <si>
    <t>lu̯êjev-</t>
  </si>
  <si>
    <t>mjêjev-</t>
  </si>
  <si>
    <t>njêjev-</t>
  </si>
  <si>
    <t>nu̯êjev-</t>
  </si>
  <si>
    <t>pjêjev-</t>
  </si>
  <si>
    <t>čjêjev-</t>
  </si>
  <si>
    <t>tjêjev-</t>
  </si>
  <si>
    <t>šjêjev-</t>
  </si>
  <si>
    <t>jêjev-</t>
  </si>
  <si>
    <t>ju̯êjev-</t>
  </si>
  <si>
    <t>bijin</t>
  </si>
  <si>
    <t>chijin</t>
  </si>
  <si>
    <t>cijin</t>
  </si>
  <si>
    <t>dijin</t>
  </si>
  <si>
    <t>lijin</t>
  </si>
  <si>
    <t>lüjin</t>
  </si>
  <si>
    <t>mijin</t>
  </si>
  <si>
    <t>nijin</t>
  </si>
  <si>
    <t>nüjin</t>
  </si>
  <si>
    <t>pijin</t>
  </si>
  <si>
    <t>qijin</t>
  </si>
  <si>
    <t>rijin</t>
  </si>
  <si>
    <t>shijin</t>
  </si>
  <si>
    <t>sijin</t>
  </si>
  <si>
    <t>tijin</t>
  </si>
  <si>
    <t>xijin</t>
  </si>
  <si>
    <t>yijin</t>
  </si>
  <si>
    <t>zhijin</t>
  </si>
  <si>
    <t>zijin</t>
  </si>
  <si>
    <t>bíjin</t>
  </si>
  <si>
    <t>číjin</t>
  </si>
  <si>
    <t>cíjin</t>
  </si>
  <si>
    <t>díjin</t>
  </si>
  <si>
    <t>džíjin</t>
  </si>
  <si>
    <t>líjin</t>
  </si>
  <si>
    <t>lu̯íjin</t>
  </si>
  <si>
    <t>míjin</t>
  </si>
  <si>
    <t>níjin</t>
  </si>
  <si>
    <t>nu̯íjin</t>
  </si>
  <si>
    <t>píjin</t>
  </si>
  <si>
    <t>žíjin</t>
  </si>
  <si>
    <t>šíjin</t>
  </si>
  <si>
    <t>síjin</t>
  </si>
  <si>
    <t>tíjin</t>
  </si>
  <si>
    <t>jíjin</t>
  </si>
  <si>
    <t>dzíjin</t>
  </si>
  <si>
    <t>sjinZi</t>
  </si>
  <si>
    <t>ajin</t>
  </si>
  <si>
    <t>bajin</t>
  </si>
  <si>
    <t>cajin</t>
  </si>
  <si>
    <t>chajin</t>
  </si>
  <si>
    <t>chuajin</t>
  </si>
  <si>
    <t>dajin</t>
  </si>
  <si>
    <t>fajin</t>
  </si>
  <si>
    <t>gajin</t>
  </si>
  <si>
    <t>guajin</t>
  </si>
  <si>
    <t>hajin</t>
  </si>
  <si>
    <t>huajin</t>
  </si>
  <si>
    <t>kajin</t>
  </si>
  <si>
    <t>kuajin</t>
  </si>
  <si>
    <t>lajin</t>
  </si>
  <si>
    <t>liajin</t>
  </si>
  <si>
    <t>majin</t>
  </si>
  <si>
    <t>najin</t>
  </si>
  <si>
    <t>pajin</t>
  </si>
  <si>
    <t>qiajin</t>
  </si>
  <si>
    <t>sajin</t>
  </si>
  <si>
    <t>shajin</t>
  </si>
  <si>
    <t>shuajin</t>
  </si>
  <si>
    <t>tajin</t>
  </si>
  <si>
    <t>wajin</t>
  </si>
  <si>
    <t>xiajin</t>
  </si>
  <si>
    <t>yajin</t>
  </si>
  <si>
    <t>zajin</t>
  </si>
  <si>
    <t>zhajin</t>
  </si>
  <si>
    <t>zhuajin</t>
  </si>
  <si>
    <t>biejin</t>
  </si>
  <si>
    <t>diejin</t>
  </si>
  <si>
    <t>liejin</t>
  </si>
  <si>
    <t>miejin</t>
  </si>
  <si>
    <t>niejin</t>
  </si>
  <si>
    <t>piejin</t>
  </si>
  <si>
    <t>qiejin</t>
  </si>
  <si>
    <t>tiejin</t>
  </si>
  <si>
    <t>xiejin</t>
  </si>
  <si>
    <t>bujin</t>
  </si>
  <si>
    <t>chujin</t>
  </si>
  <si>
    <t>cujin</t>
  </si>
  <si>
    <t>diujin</t>
  </si>
  <si>
    <t>dujin</t>
  </si>
  <si>
    <t>fujin</t>
  </si>
  <si>
    <t>gujin</t>
  </si>
  <si>
    <t>hujin</t>
  </si>
  <si>
    <t>kujin</t>
  </si>
  <si>
    <t>liujin</t>
  </si>
  <si>
    <t>lujin</t>
  </si>
  <si>
    <t>miujin</t>
  </si>
  <si>
    <t>mujin</t>
  </si>
  <si>
    <t>niujin</t>
  </si>
  <si>
    <t>nujin</t>
  </si>
  <si>
    <t>pujin</t>
  </si>
  <si>
    <t>qiujin</t>
  </si>
  <si>
    <t>qujin</t>
  </si>
  <si>
    <t>rujin</t>
  </si>
  <si>
    <t>shujin</t>
  </si>
  <si>
    <t>sujin</t>
  </si>
  <si>
    <t>tujin</t>
  </si>
  <si>
    <t>wujin</t>
  </si>
  <si>
    <t>xiujin</t>
  </si>
  <si>
    <t>xujin</t>
  </si>
  <si>
    <t>yujin</t>
  </si>
  <si>
    <t>zhujin</t>
  </si>
  <si>
    <t>zujin</t>
  </si>
  <si>
    <t>bújin</t>
  </si>
  <si>
    <t>čújin</t>
  </si>
  <si>
    <t>cújin</t>
  </si>
  <si>
    <t>djújin</t>
  </si>
  <si>
    <t>dújin</t>
  </si>
  <si>
    <t>fújin</t>
  </si>
  <si>
    <t>gújin</t>
  </si>
  <si>
    <t>hújin</t>
  </si>
  <si>
    <t>džjújin</t>
  </si>
  <si>
    <t>džújin</t>
  </si>
  <si>
    <t>kújin</t>
  </si>
  <si>
    <t>ljújin</t>
  </si>
  <si>
    <t>lújin</t>
  </si>
  <si>
    <t>mjújin</t>
  </si>
  <si>
    <t>mújin</t>
  </si>
  <si>
    <t>njújin</t>
  </si>
  <si>
    <t>nújin</t>
  </si>
  <si>
    <t>pújin</t>
  </si>
  <si>
    <t>čjújin</t>
  </si>
  <si>
    <t>žújin</t>
  </si>
  <si>
    <t>šújin</t>
  </si>
  <si>
    <t>sújin</t>
  </si>
  <si>
    <t>tújin</t>
  </si>
  <si>
    <t>vújin</t>
  </si>
  <si>
    <t>šjújin</t>
  </si>
  <si>
    <t>jújin</t>
  </si>
  <si>
    <t>dzújin</t>
  </si>
  <si>
    <t>jiejin</t>
  </si>
  <si>
    <t>zev "." gre v "j"</t>
  </si>
  <si>
    <t>druge asimilacije</t>
  </si>
  <si>
    <t>2pz</t>
  </si>
  <si>
    <t>2pg</t>
  </si>
  <si>
    <t>RZ</t>
  </si>
  <si>
    <t>RG</t>
  </si>
  <si>
    <t>OZ</t>
  </si>
  <si>
    <t>OG</t>
  </si>
  <si>
    <t>SPZ</t>
  </si>
  <si>
    <t>SPG</t>
  </si>
  <si>
    <t>Dongfanga</t>
  </si>
  <si>
    <t>Dongguoja</t>
  </si>
  <si>
    <t>Duanmuja</t>
  </si>
  <si>
    <t>Gongsuna</t>
  </si>
  <si>
    <t>Huangfu</t>
  </si>
  <si>
    <t>Huyan</t>
  </si>
  <si>
    <t>Linghu</t>
  </si>
  <si>
    <t>Lüqiu</t>
  </si>
  <si>
    <t>Murong</t>
  </si>
  <si>
    <t>Nangong</t>
  </si>
  <si>
    <t>Shangguan</t>
  </si>
  <si>
    <t>Sikong</t>
  </si>
  <si>
    <t>Sima</t>
  </si>
  <si>
    <t>Situ</t>
  </si>
  <si>
    <t>Xiahou</t>
  </si>
  <si>
    <t>Yuwen</t>
  </si>
  <si>
    <t>Zhangsun</t>
  </si>
  <si>
    <t>Zhuge</t>
  </si>
  <si>
    <t>Huangfuja</t>
  </si>
  <si>
    <t>Huyana</t>
  </si>
  <si>
    <t>Linghuja</t>
  </si>
  <si>
    <t>Lüqiuja</t>
  </si>
  <si>
    <t>Muronga</t>
  </si>
  <si>
    <t>Nangonga</t>
  </si>
  <si>
    <t>Shangguana</t>
  </si>
  <si>
    <t>Sikonga</t>
  </si>
  <si>
    <t>Simaja</t>
  </si>
  <si>
    <t>Situja</t>
  </si>
  <si>
    <t>Xiahoua</t>
  </si>
  <si>
    <t>Yuwena</t>
  </si>
  <si>
    <t>Zhangsuna</t>
  </si>
  <si>
    <t>Zhugeja</t>
  </si>
  <si>
    <t>Dongguojem</t>
  </si>
  <si>
    <t>Dongfang</t>
  </si>
  <si>
    <t>Dongguo</t>
  </si>
  <si>
    <t>Duanmu</t>
  </si>
  <si>
    <t>Gongsun</t>
  </si>
  <si>
    <t>Dongfangom</t>
  </si>
  <si>
    <t>Duanmujem</t>
  </si>
  <si>
    <t>Gongsunom</t>
  </si>
  <si>
    <t>Huangfujem</t>
  </si>
  <si>
    <t>Huyanom</t>
  </si>
  <si>
    <t>Linghujem</t>
  </si>
  <si>
    <t>Lüqiujem</t>
  </si>
  <si>
    <t>Murongom</t>
  </si>
  <si>
    <t>Nangongom</t>
  </si>
  <si>
    <t>Shangguanom</t>
  </si>
  <si>
    <t>Sikongom</t>
  </si>
  <si>
    <t>Simajem</t>
  </si>
  <si>
    <t>Situjem</t>
  </si>
  <si>
    <t>Xiahouom</t>
  </si>
  <si>
    <t>Yuwenom</t>
  </si>
  <si>
    <t>Zhangsunom</t>
  </si>
  <si>
    <t>Zhugejem</t>
  </si>
  <si>
    <t>Dongfangov</t>
  </si>
  <si>
    <t>Dongguojev</t>
  </si>
  <si>
    <t>Duanmujev</t>
  </si>
  <si>
    <t>Gongsunov</t>
  </si>
  <si>
    <t>Huangfujev</t>
  </si>
  <si>
    <t>Huyanov</t>
  </si>
  <si>
    <t>Linghujev</t>
  </si>
  <si>
    <t>Lüqiujev</t>
  </si>
  <si>
    <t>Murongov</t>
  </si>
  <si>
    <t>Nangongov</t>
  </si>
  <si>
    <t>Shangguanov</t>
  </si>
  <si>
    <t>Sikongov</t>
  </si>
  <si>
    <t>Simajev</t>
  </si>
  <si>
    <t>Situjev</t>
  </si>
  <si>
    <t>Xiahouov</t>
  </si>
  <si>
    <t>Yuwenov</t>
  </si>
  <si>
    <t>Zhangsunov</t>
  </si>
  <si>
    <t>Zhugejev</t>
  </si>
  <si>
    <t>dúnkfank</t>
  </si>
  <si>
    <t>dúnkfanga</t>
  </si>
  <si>
    <t>dúnkfangom</t>
  </si>
  <si>
    <t>dúnkfanov-</t>
  </si>
  <si>
    <t>dúngu̯o</t>
  </si>
  <si>
    <t>dúngvoja</t>
  </si>
  <si>
    <t>dúngu̯ojem</t>
  </si>
  <si>
    <t>dúngu̯ojev-</t>
  </si>
  <si>
    <t>du̯ánmu</t>
  </si>
  <si>
    <t>du̯ánmuja</t>
  </si>
  <si>
    <t>du̯ánmujem</t>
  </si>
  <si>
    <t>du̯ánmujev-</t>
  </si>
  <si>
    <t>gúnksun</t>
  </si>
  <si>
    <t>gúnksuna</t>
  </si>
  <si>
    <t>gúnksunom</t>
  </si>
  <si>
    <t>gúnksunov-</t>
  </si>
  <si>
    <t>hu̯ánkfu</t>
  </si>
  <si>
    <t>hu̯ánkfuja</t>
  </si>
  <si>
    <t>hu̯ánkfujem</t>
  </si>
  <si>
    <t>hu̯ánkfujev-</t>
  </si>
  <si>
    <t>hújen</t>
  </si>
  <si>
    <t>hújena</t>
  </si>
  <si>
    <t>hújenom</t>
  </si>
  <si>
    <t>hújenov-</t>
  </si>
  <si>
    <t>línkhu</t>
  </si>
  <si>
    <t>línkhuja</t>
  </si>
  <si>
    <t>línkhujem</t>
  </si>
  <si>
    <t>línkhujev-</t>
  </si>
  <si>
    <t>lu̯íčju</t>
  </si>
  <si>
    <t>lu̯íčjuja</t>
  </si>
  <si>
    <t>lu̯íčjujem</t>
  </si>
  <si>
    <t>lu̯íčjujev-</t>
  </si>
  <si>
    <t>múžunk</t>
  </si>
  <si>
    <t>múžunga</t>
  </si>
  <si>
    <t>múžungom</t>
  </si>
  <si>
    <t>múžungov-</t>
  </si>
  <si>
    <t>nángunk</t>
  </si>
  <si>
    <t>nángunga</t>
  </si>
  <si>
    <t>nángungom</t>
  </si>
  <si>
    <t>nángungov-</t>
  </si>
  <si>
    <t>šángu̯an</t>
  </si>
  <si>
    <t>šángu̯ana</t>
  </si>
  <si>
    <t>šángu̯anom</t>
  </si>
  <si>
    <t>šángu̯anov-</t>
  </si>
  <si>
    <t>síkunk</t>
  </si>
  <si>
    <t>síkunga</t>
  </si>
  <si>
    <t>síkungom</t>
  </si>
  <si>
    <t>síkungov-</t>
  </si>
  <si>
    <t>síma</t>
  </si>
  <si>
    <t>símaja</t>
  </si>
  <si>
    <t>símajem</t>
  </si>
  <si>
    <t>símajev-</t>
  </si>
  <si>
    <t>sítu</t>
  </si>
  <si>
    <t>sítuja</t>
  </si>
  <si>
    <t>sítujem</t>
  </si>
  <si>
    <t>sítujev-</t>
  </si>
  <si>
    <t>šjáhou̯</t>
  </si>
  <si>
    <t>šjáhova</t>
  </si>
  <si>
    <t>šjáhovom</t>
  </si>
  <si>
    <t>šjáhovov-</t>
  </si>
  <si>
    <t>júven</t>
  </si>
  <si>
    <t>júvena</t>
  </si>
  <si>
    <t>júvenom</t>
  </si>
  <si>
    <t>júvenov-</t>
  </si>
  <si>
    <t>džánksun</t>
  </si>
  <si>
    <t>džánksuna</t>
  </si>
  <si>
    <t>džánksunom</t>
  </si>
  <si>
    <t>džánksunov-</t>
  </si>
  <si>
    <t>džúge</t>
  </si>
  <si>
    <t>džúgeja</t>
  </si>
  <si>
    <t>džúgejem</t>
  </si>
  <si>
    <t>džúgejev-</t>
  </si>
  <si>
    <t>jijin</t>
  </si>
  <si>
    <t>jiajin</t>
  </si>
  <si>
    <t>jianin</t>
  </si>
  <si>
    <t>jiangin</t>
  </si>
  <si>
    <t>jiain</t>
  </si>
  <si>
    <t>jinin</t>
  </si>
  <si>
    <t>jingin</t>
  </si>
  <si>
    <t>jiongin</t>
  </si>
  <si>
    <t>jiujin</t>
  </si>
  <si>
    <t>jujin</t>
  </si>
  <si>
    <t>juanin</t>
  </si>
  <si>
    <t>juein</t>
  </si>
  <si>
    <t>junin</t>
  </si>
  <si>
    <t>lüja</t>
  </si>
  <si>
    <t>lu̯íja</t>
  </si>
  <si>
    <t>lüjem</t>
  </si>
  <si>
    <t>lüjev</t>
  </si>
  <si>
    <t>lu̯íjem</t>
  </si>
  <si>
    <t>lu̯íjev-</t>
  </si>
  <si>
    <t>bjêjin</t>
  </si>
  <si>
    <t>djêjin</t>
  </si>
  <si>
    <t>džjêjin</t>
  </si>
  <si>
    <t>ljêjin</t>
  </si>
  <si>
    <t>mjêjin</t>
  </si>
  <si>
    <t>njêjin</t>
  </si>
  <si>
    <t>pjêjin</t>
  </si>
  <si>
    <t>čjêjin</t>
  </si>
  <si>
    <t>tjêjin</t>
  </si>
  <si>
    <t>šjêjin</t>
  </si>
  <si>
    <t>s/z</t>
  </si>
  <si>
    <t>asimilacija G&gt;K pred TPK CČ SŠ FH JLMNV</t>
  </si>
  <si>
    <t>sima</t>
  </si>
  <si>
    <t>2P</t>
  </si>
  <si>
    <t>ta oblika ne obstaja</t>
  </si>
  <si>
    <t>Ouyanga</t>
  </si>
  <si>
    <t>Ouyang</t>
  </si>
  <si>
    <t>Ouyangom</t>
  </si>
  <si>
    <t>Ouyangov</t>
  </si>
  <si>
    <t>ôu̯jank</t>
  </si>
  <si>
    <t>ôu̯janga</t>
  </si>
  <si>
    <t>ôu̯jangom</t>
  </si>
  <si>
    <t>ôu̯jangov</t>
  </si>
  <si>
    <t>2P+2</t>
  </si>
  <si>
    <t>2P+1</t>
  </si>
  <si>
    <t>13 13</t>
  </si>
  <si>
    <t>13 19</t>
  </si>
  <si>
    <t>13 17</t>
  </si>
  <si>
    <t>13 21</t>
  </si>
  <si>
    <t>osebno ime</t>
  </si>
  <si>
    <t>V spodnje polje vpišite iskano ime:</t>
  </si>
  <si>
    <t>2 3</t>
  </si>
  <si>
    <t>1 1</t>
  </si>
  <si>
    <t>1 4</t>
  </si>
  <si>
    <t>2 6</t>
  </si>
  <si>
    <t>sloP</t>
  </si>
  <si>
    <t>sloM</t>
  </si>
  <si>
    <t>bjaa</t>
  </si>
  <si>
    <t>čaja</t>
  </si>
  <si>
    <t>čana</t>
  </si>
  <si>
    <t>čanga</t>
  </si>
  <si>
    <t>čaa</t>
  </si>
  <si>
    <t>ču̯aja</t>
  </si>
  <si>
    <t>ču̯ana</t>
  </si>
  <si>
    <t>ču̯anga</t>
  </si>
  <si>
    <t>cu̯ana</t>
  </si>
  <si>
    <t>djaa</t>
  </si>
  <si>
    <t>du̯ana</t>
  </si>
  <si>
    <t>ara</t>
  </si>
  <si>
    <t>gu̯aja</t>
  </si>
  <si>
    <t>gu̯ana</t>
  </si>
  <si>
    <t>gu̯anga</t>
  </si>
  <si>
    <t>hu̯aja</t>
  </si>
  <si>
    <t>hu̯ana</t>
  </si>
  <si>
    <t>hu̯anga</t>
  </si>
  <si>
    <t>džjanga</t>
  </si>
  <si>
    <t>džjaa</t>
  </si>
  <si>
    <t>ku̯aja</t>
  </si>
  <si>
    <t>ku̯ana</t>
  </si>
  <si>
    <t>ku̯anga</t>
  </si>
  <si>
    <t>ljanga</t>
  </si>
  <si>
    <t>ljaa</t>
  </si>
  <si>
    <t>lu̯ana</t>
  </si>
  <si>
    <t>mjaa</t>
  </si>
  <si>
    <t>njanga</t>
  </si>
  <si>
    <t>njaa</t>
  </si>
  <si>
    <t>nu̯ana</t>
  </si>
  <si>
    <t>pjaa</t>
  </si>
  <si>
    <t>čjanga</t>
  </si>
  <si>
    <t>čjaa</t>
  </si>
  <si>
    <t>žana</t>
  </si>
  <si>
    <t>žanga</t>
  </si>
  <si>
    <t>žaa</t>
  </si>
  <si>
    <t>žu̯ana</t>
  </si>
  <si>
    <t>šaja</t>
  </si>
  <si>
    <t>šana</t>
  </si>
  <si>
    <t>šanga</t>
  </si>
  <si>
    <t>šaa</t>
  </si>
  <si>
    <t>šu̯aja</t>
  </si>
  <si>
    <t>šu̯ana</t>
  </si>
  <si>
    <t>šu̯anga</t>
  </si>
  <si>
    <t>su̯ana</t>
  </si>
  <si>
    <t>šava</t>
  </si>
  <si>
    <t>tjaa</t>
  </si>
  <si>
    <t>tu̯ana</t>
  </si>
  <si>
    <t>vaja</t>
  </si>
  <si>
    <t>vana</t>
  </si>
  <si>
    <t>vanga</t>
  </si>
  <si>
    <t>šjanga</t>
  </si>
  <si>
    <t>šjaa</t>
  </si>
  <si>
    <t>janga</t>
  </si>
  <si>
    <t>jaa</t>
  </si>
  <si>
    <t>dzaja</t>
  </si>
  <si>
    <t>dzana</t>
  </si>
  <si>
    <t>dzanga</t>
  </si>
  <si>
    <t>dzaa</t>
  </si>
  <si>
    <t>džaja</t>
  </si>
  <si>
    <t>džana</t>
  </si>
  <si>
    <t>džanga</t>
  </si>
  <si>
    <t>džaa</t>
  </si>
  <si>
    <t>džu̯aja</t>
  </si>
  <si>
    <t>džu̯ana</t>
  </si>
  <si>
    <t>džu̯anga</t>
  </si>
  <si>
    <t>dzu̯ana</t>
  </si>
  <si>
    <t>beja</t>
  </si>
  <si>
    <t>bjena</t>
  </si>
  <si>
    <t>čena</t>
  </si>
  <si>
    <t>čenga</t>
  </si>
  <si>
    <t>ču̯eja</t>
  </si>
  <si>
    <t>cu̯eja</t>
  </si>
  <si>
    <t>djena</t>
  </si>
  <si>
    <t>du̯eja</t>
  </si>
  <si>
    <t>feja</t>
  </si>
  <si>
    <t>gu̯eja</t>
  </si>
  <si>
    <t>hu̯eja</t>
  </si>
  <si>
    <t>džjena</t>
  </si>
  <si>
    <t>džu̯ena</t>
  </si>
  <si>
    <t>džu̯eja</t>
  </si>
  <si>
    <t>ku̯eja</t>
  </si>
  <si>
    <t>ljena</t>
  </si>
  <si>
    <t>mjena</t>
  </si>
  <si>
    <t>njena</t>
  </si>
  <si>
    <t>peja</t>
  </si>
  <si>
    <t>pjena</t>
  </si>
  <si>
    <t>čjena</t>
  </si>
  <si>
    <t>ču̯ena</t>
  </si>
  <si>
    <t>žena</t>
  </si>
  <si>
    <t>ženga</t>
  </si>
  <si>
    <t>žu̯eja</t>
  </si>
  <si>
    <t>šena</t>
  </si>
  <si>
    <t>šenga</t>
  </si>
  <si>
    <t>šu̯eja</t>
  </si>
  <si>
    <t>su̯eja</t>
  </si>
  <si>
    <t>tjena</t>
  </si>
  <si>
    <t>tu̯eja</t>
  </si>
  <si>
    <t>veja</t>
  </si>
  <si>
    <t>vena</t>
  </si>
  <si>
    <t>venga</t>
  </si>
  <si>
    <t>šjena</t>
  </si>
  <si>
    <t>šu̯ena</t>
  </si>
  <si>
    <t>jena</t>
  </si>
  <si>
    <t>ju̯ena</t>
  </si>
  <si>
    <t>dzeja</t>
  </si>
  <si>
    <t>dzena</t>
  </si>
  <si>
    <t>dzenga</t>
  </si>
  <si>
    <t>džena</t>
  </si>
  <si>
    <t>dženga</t>
  </si>
  <si>
    <t>dzu̯eja</t>
  </si>
  <si>
    <t>čija</t>
  </si>
  <si>
    <t>džija</t>
  </si>
  <si>
    <t>džina</t>
  </si>
  <si>
    <t>džinga</t>
  </si>
  <si>
    <t>lu̯ija</t>
  </si>
  <si>
    <t>nu̯ija</t>
  </si>
  <si>
    <t>čina</t>
  </si>
  <si>
    <t>činga</t>
  </si>
  <si>
    <t>žija</t>
  </si>
  <si>
    <t>šija</t>
  </si>
  <si>
    <t>šina</t>
  </si>
  <si>
    <t>šinga</t>
  </si>
  <si>
    <t>dzija</t>
  </si>
  <si>
    <t>ču̯oja</t>
  </si>
  <si>
    <t>cu̯oja</t>
  </si>
  <si>
    <t>du̯oja</t>
  </si>
  <si>
    <t>gu̯oja</t>
  </si>
  <si>
    <t>hu̯oja</t>
  </si>
  <si>
    <t>ku̯oja</t>
  </si>
  <si>
    <t>lu̯oja</t>
  </si>
  <si>
    <t>nu̯oja</t>
  </si>
  <si>
    <t>žu̯oja</t>
  </si>
  <si>
    <t>šu̯oja</t>
  </si>
  <si>
    <t>su̯oja</t>
  </si>
  <si>
    <t>tu̯oja</t>
  </si>
  <si>
    <t>voja</t>
  </si>
  <si>
    <t>džu̯oja</t>
  </si>
  <si>
    <t>dzu̯oja</t>
  </si>
  <si>
    <t>čunga</t>
  </si>
  <si>
    <t>čuja</t>
  </si>
  <si>
    <t>čuna</t>
  </si>
  <si>
    <t>cunga</t>
  </si>
  <si>
    <t>djuja</t>
  </si>
  <si>
    <t>dunga</t>
  </si>
  <si>
    <t>gunga</t>
  </si>
  <si>
    <t>hunga</t>
  </si>
  <si>
    <t>džjunga</t>
  </si>
  <si>
    <t>džjuja</t>
  </si>
  <si>
    <t>džuja</t>
  </si>
  <si>
    <t>džuna</t>
  </si>
  <si>
    <t>kunga</t>
  </si>
  <si>
    <t>ljuja</t>
  </si>
  <si>
    <t>lunga</t>
  </si>
  <si>
    <t>mjuja</t>
  </si>
  <si>
    <t>njuja</t>
  </si>
  <si>
    <t>nunga</t>
  </si>
  <si>
    <t>čjunga</t>
  </si>
  <si>
    <t>čjuja</t>
  </si>
  <si>
    <t>žunga</t>
  </si>
  <si>
    <t>žuja</t>
  </si>
  <si>
    <t>žuna</t>
  </si>
  <si>
    <t>šuja</t>
  </si>
  <si>
    <t>šuna</t>
  </si>
  <si>
    <t>sunga</t>
  </si>
  <si>
    <t>tunga</t>
  </si>
  <si>
    <t>vuja</t>
  </si>
  <si>
    <t>šjunga</t>
  </si>
  <si>
    <t>šjuja</t>
  </si>
  <si>
    <t>junga</t>
  </si>
  <si>
    <t>džunga</t>
  </si>
  <si>
    <t>dzunga</t>
  </si>
  <si>
    <t>dzuja</t>
  </si>
  <si>
    <t>dzuna</t>
  </si>
  <si>
    <t>čova</t>
  </si>
  <si>
    <t>cova</t>
  </si>
  <si>
    <t>dova</t>
  </si>
  <si>
    <t>fova</t>
  </si>
  <si>
    <t>gova</t>
  </si>
  <si>
    <t>hova</t>
  </si>
  <si>
    <t>kova</t>
  </si>
  <si>
    <t>lova</t>
  </si>
  <si>
    <t>mova</t>
  </si>
  <si>
    <t>nova</t>
  </si>
  <si>
    <t>ova</t>
  </si>
  <si>
    <t>pova</t>
  </si>
  <si>
    <t>žova</t>
  </si>
  <si>
    <t>šova</t>
  </si>
  <si>
    <t>sova</t>
  </si>
  <si>
    <t>tova</t>
  </si>
  <si>
    <t>jova</t>
  </si>
  <si>
    <t>džova</t>
  </si>
  <si>
    <t>dzova</t>
  </si>
  <si>
    <t>rod.plus</t>
  </si>
  <si>
    <t>rod.minus</t>
  </si>
  <si>
    <t>prid.plus</t>
  </si>
  <si>
    <t>prid</t>
  </si>
  <si>
    <t>ajski</t>
  </si>
  <si>
    <t>ájski</t>
  </si>
  <si>
    <t>aiski</t>
  </si>
  <si>
    <t>bajski</t>
  </si>
  <si>
    <t>bájski</t>
  </si>
  <si>
    <t>baiski</t>
  </si>
  <si>
    <t>beiski</t>
  </si>
  <si>
    <t>bêjski</t>
  </si>
  <si>
    <t>bejski</t>
  </si>
  <si>
    <t>bijski</t>
  </si>
  <si>
    <t>bíjski</t>
  </si>
  <si>
    <t>biejski</t>
  </si>
  <si>
    <t>bjêjski</t>
  </si>
  <si>
    <t>bojski</t>
  </si>
  <si>
    <t>bójski</t>
  </si>
  <si>
    <t>bujski</t>
  </si>
  <si>
    <t>bújski</t>
  </si>
  <si>
    <t>cajski</t>
  </si>
  <si>
    <t>cájski</t>
  </si>
  <si>
    <t>caiski</t>
  </si>
  <si>
    <t>cejski</t>
  </si>
  <si>
    <t>cêjski</t>
  </si>
  <si>
    <t>chajski</t>
  </si>
  <si>
    <t>čájski</t>
  </si>
  <si>
    <t>chaiski</t>
  </si>
  <si>
    <t>chejski</t>
  </si>
  <si>
    <t>čêjski</t>
  </si>
  <si>
    <t>chijski</t>
  </si>
  <si>
    <t>číjski</t>
  </si>
  <si>
    <t>čijski</t>
  </si>
  <si>
    <t>chujski</t>
  </si>
  <si>
    <t>čújski</t>
  </si>
  <si>
    <t>čujski</t>
  </si>
  <si>
    <t>chuajski</t>
  </si>
  <si>
    <t>ču̯ájski</t>
  </si>
  <si>
    <t>chuaiski</t>
  </si>
  <si>
    <t>chuiski</t>
  </si>
  <si>
    <t>ču̯êjski</t>
  </si>
  <si>
    <t>ču̯ejski</t>
  </si>
  <si>
    <t>chuojski</t>
  </si>
  <si>
    <t>ču̯ójski</t>
  </si>
  <si>
    <t>ču̯ojski</t>
  </si>
  <si>
    <t>cijski</t>
  </si>
  <si>
    <t>cíjski</t>
  </si>
  <si>
    <t>cujski</t>
  </si>
  <si>
    <t>cújski</t>
  </si>
  <si>
    <t>cuiski</t>
  </si>
  <si>
    <t>cu̯êjski</t>
  </si>
  <si>
    <t>cu̯ejski</t>
  </si>
  <si>
    <t>cuojski</t>
  </si>
  <si>
    <t>cu̯ójski</t>
  </si>
  <si>
    <t>cu̯ojski</t>
  </si>
  <si>
    <t>dajski</t>
  </si>
  <si>
    <t>dájski</t>
  </si>
  <si>
    <t>daiski</t>
  </si>
  <si>
    <t>dejski</t>
  </si>
  <si>
    <t>dêjski</t>
  </si>
  <si>
    <t>deiski</t>
  </si>
  <si>
    <t>dijski</t>
  </si>
  <si>
    <t>díjski</t>
  </si>
  <si>
    <t>diejski</t>
  </si>
  <si>
    <t>djêjski</t>
  </si>
  <si>
    <t>diujski</t>
  </si>
  <si>
    <t>djújski</t>
  </si>
  <si>
    <t>djujski</t>
  </si>
  <si>
    <t>dujski</t>
  </si>
  <si>
    <t>dújski</t>
  </si>
  <si>
    <t>duiski</t>
  </si>
  <si>
    <t>du̯êjski</t>
  </si>
  <si>
    <t>du̯ejski</t>
  </si>
  <si>
    <t>duojski</t>
  </si>
  <si>
    <t>du̯ójski</t>
  </si>
  <si>
    <t>du̯ojski</t>
  </si>
  <si>
    <t>ejski</t>
  </si>
  <si>
    <t>êjski</t>
  </si>
  <si>
    <t>eiski</t>
  </si>
  <si>
    <t>fajski</t>
  </si>
  <si>
    <t>fájski</t>
  </si>
  <si>
    <t>feiski</t>
  </si>
  <si>
    <t>fêjski</t>
  </si>
  <si>
    <t>fejski</t>
  </si>
  <si>
    <t>fojski</t>
  </si>
  <si>
    <t>fójski</t>
  </si>
  <si>
    <t>fujski</t>
  </si>
  <si>
    <t>fújski</t>
  </si>
  <si>
    <t>gajski</t>
  </si>
  <si>
    <t>gájski</t>
  </si>
  <si>
    <t>gaiski</t>
  </si>
  <si>
    <t>gejski</t>
  </si>
  <si>
    <t>gêjski</t>
  </si>
  <si>
    <t>geiski</t>
  </si>
  <si>
    <t>gujski</t>
  </si>
  <si>
    <t>gújski</t>
  </si>
  <si>
    <t>guajski</t>
  </si>
  <si>
    <t>gu̯ájski</t>
  </si>
  <si>
    <t>guaiski</t>
  </si>
  <si>
    <t>guiski</t>
  </si>
  <si>
    <t>gu̯êjski</t>
  </si>
  <si>
    <t>gu̯ejski</t>
  </si>
  <si>
    <t>guojski</t>
  </si>
  <si>
    <t>gu̯ójski</t>
  </si>
  <si>
    <t>gu̯ojski</t>
  </si>
  <si>
    <t>hajski</t>
  </si>
  <si>
    <t>hájski</t>
  </si>
  <si>
    <t>haiski</t>
  </si>
  <si>
    <t>hejski</t>
  </si>
  <si>
    <t>hêjski</t>
  </si>
  <si>
    <t>heiski</t>
  </si>
  <si>
    <t>hujski</t>
  </si>
  <si>
    <t>hújski</t>
  </si>
  <si>
    <t>huajski</t>
  </si>
  <si>
    <t>hu̯ájski</t>
  </si>
  <si>
    <t>huaiski</t>
  </si>
  <si>
    <t>huiski</t>
  </si>
  <si>
    <t>hu̯êjski</t>
  </si>
  <si>
    <t>hu̯ejski</t>
  </si>
  <si>
    <t>huojski</t>
  </si>
  <si>
    <t>hu̯ójski</t>
  </si>
  <si>
    <t>hu̯ojski</t>
  </si>
  <si>
    <t>jijski</t>
  </si>
  <si>
    <t>džíjski</t>
  </si>
  <si>
    <t>džijski</t>
  </si>
  <si>
    <t>jiajski</t>
  </si>
  <si>
    <t>džjájski</t>
  </si>
  <si>
    <t>jiejski</t>
  </si>
  <si>
    <t>džjêjski</t>
  </si>
  <si>
    <t>jiujski</t>
  </si>
  <si>
    <t>džjújski</t>
  </si>
  <si>
    <t>džjujski</t>
  </si>
  <si>
    <t>jujski</t>
  </si>
  <si>
    <t>džújski</t>
  </si>
  <si>
    <t>džujski</t>
  </si>
  <si>
    <t>juejski</t>
  </si>
  <si>
    <t>džu̯êjski</t>
  </si>
  <si>
    <t>džu̯ejski</t>
  </si>
  <si>
    <t>kajski</t>
  </si>
  <si>
    <t>kájski</t>
  </si>
  <si>
    <t>kaiski</t>
  </si>
  <si>
    <t>kejski</t>
  </si>
  <si>
    <t>kêjski</t>
  </si>
  <si>
    <t>kujski</t>
  </si>
  <si>
    <t>kújski</t>
  </si>
  <si>
    <t>kuajski</t>
  </si>
  <si>
    <t>ku̯ájski</t>
  </si>
  <si>
    <t>kuaiski</t>
  </si>
  <si>
    <t>kuiski</t>
  </si>
  <si>
    <t>ku̯êjski</t>
  </si>
  <si>
    <t>ku̯ejski</t>
  </si>
  <si>
    <t>kuojski</t>
  </si>
  <si>
    <t>ku̯ójski</t>
  </si>
  <si>
    <t>ku̯ojski</t>
  </si>
  <si>
    <t>lajski</t>
  </si>
  <si>
    <t>lájski</t>
  </si>
  <si>
    <t>laiski</t>
  </si>
  <si>
    <t>lejski</t>
  </si>
  <si>
    <t>lêjski</t>
  </si>
  <si>
    <t>leiski</t>
  </si>
  <si>
    <t>lijski</t>
  </si>
  <si>
    <t>líjski</t>
  </si>
  <si>
    <t>liajski</t>
  </si>
  <si>
    <t>ljájski</t>
  </si>
  <si>
    <t>liejski</t>
  </si>
  <si>
    <t>ljêjski</t>
  </si>
  <si>
    <t>liujski</t>
  </si>
  <si>
    <t>ljújski</t>
  </si>
  <si>
    <t>ljujski</t>
  </si>
  <si>
    <t>lujski</t>
  </si>
  <si>
    <t>lújski</t>
  </si>
  <si>
    <t>lüjski</t>
  </si>
  <si>
    <t>lu̯íjski</t>
  </si>
  <si>
    <t>lu̯ijski</t>
  </si>
  <si>
    <t>lüejski</t>
  </si>
  <si>
    <t>lu̯êjski</t>
  </si>
  <si>
    <t>luojski</t>
  </si>
  <si>
    <t>lu̯ójski</t>
  </si>
  <si>
    <t>lu̯ojski</t>
  </si>
  <si>
    <t>majski</t>
  </si>
  <si>
    <t>májski</t>
  </si>
  <si>
    <t>maiski</t>
  </si>
  <si>
    <t>mejski</t>
  </si>
  <si>
    <t>mêjski</t>
  </si>
  <si>
    <t>meiski</t>
  </si>
  <si>
    <t>mijski</t>
  </si>
  <si>
    <t>míjski</t>
  </si>
  <si>
    <t>miejski</t>
  </si>
  <si>
    <t>mjêjski</t>
  </si>
  <si>
    <t>miujski</t>
  </si>
  <si>
    <t>mjújski</t>
  </si>
  <si>
    <t>mjujski</t>
  </si>
  <si>
    <t>mojski</t>
  </si>
  <si>
    <t>mójski</t>
  </si>
  <si>
    <t>mujski</t>
  </si>
  <si>
    <t>mújski</t>
  </si>
  <si>
    <t>najski</t>
  </si>
  <si>
    <t>nájski</t>
  </si>
  <si>
    <t>naiski</t>
  </si>
  <si>
    <t>nejski</t>
  </si>
  <si>
    <t>nêjski</t>
  </si>
  <si>
    <t>neiski</t>
  </si>
  <si>
    <t>nijski</t>
  </si>
  <si>
    <t>níjski</t>
  </si>
  <si>
    <t>niejski</t>
  </si>
  <si>
    <t>njêjski</t>
  </si>
  <si>
    <t>niujski</t>
  </si>
  <si>
    <t>njújski</t>
  </si>
  <si>
    <t>njujski</t>
  </si>
  <si>
    <t>nujski</t>
  </si>
  <si>
    <t>nújski</t>
  </si>
  <si>
    <t>nüjski</t>
  </si>
  <si>
    <t>nu̯íjski</t>
  </si>
  <si>
    <t>nu̯ijski</t>
  </si>
  <si>
    <t>nüejski</t>
  </si>
  <si>
    <t>nu̯êjski</t>
  </si>
  <si>
    <t>nuojski</t>
  </si>
  <si>
    <t>nu̯ójski</t>
  </si>
  <si>
    <t>nu̯ojski</t>
  </si>
  <si>
    <t>pajski</t>
  </si>
  <si>
    <t>pájski</t>
  </si>
  <si>
    <t>paiski</t>
  </si>
  <si>
    <t>peiski</t>
  </si>
  <si>
    <t>pêjski</t>
  </si>
  <si>
    <t>pejski</t>
  </si>
  <si>
    <t>pijski</t>
  </si>
  <si>
    <t>píjski</t>
  </si>
  <si>
    <t>piejski</t>
  </si>
  <si>
    <t>pjêjski</t>
  </si>
  <si>
    <t>pojski</t>
  </si>
  <si>
    <t>pójski</t>
  </si>
  <si>
    <t>pujski</t>
  </si>
  <si>
    <t>pújski</t>
  </si>
  <si>
    <t>qijski</t>
  </si>
  <si>
    <t>qiajski</t>
  </si>
  <si>
    <t>čjájski</t>
  </si>
  <si>
    <t>qiejski</t>
  </si>
  <si>
    <t>čjêjski</t>
  </si>
  <si>
    <t>qiujski</t>
  </si>
  <si>
    <t>čjújski</t>
  </si>
  <si>
    <t>čjujski</t>
  </si>
  <si>
    <t>qujski</t>
  </si>
  <si>
    <t>quejski</t>
  </si>
  <si>
    <t>rejski</t>
  </si>
  <si>
    <t>žêjski</t>
  </si>
  <si>
    <t>rijski</t>
  </si>
  <si>
    <t>žíjski</t>
  </si>
  <si>
    <t>žijski</t>
  </si>
  <si>
    <t>rujski</t>
  </si>
  <si>
    <t>žújski</t>
  </si>
  <si>
    <t>žujski</t>
  </si>
  <si>
    <t>ruiski</t>
  </si>
  <si>
    <t>žu̯êjski</t>
  </si>
  <si>
    <t>žu̯ejski</t>
  </si>
  <si>
    <t>ruojski</t>
  </si>
  <si>
    <t>žu̯ójski</t>
  </si>
  <si>
    <t>žu̯ojski</t>
  </si>
  <si>
    <t>sajski</t>
  </si>
  <si>
    <t>sájski</t>
  </si>
  <si>
    <t>saiski</t>
  </si>
  <si>
    <t>sejski</t>
  </si>
  <si>
    <t>sêjski</t>
  </si>
  <si>
    <t>seiski</t>
  </si>
  <si>
    <t>shajski</t>
  </si>
  <si>
    <t>šájski</t>
  </si>
  <si>
    <t>shaiski</t>
  </si>
  <si>
    <t>shejski</t>
  </si>
  <si>
    <t>šêjski</t>
  </si>
  <si>
    <t>shijski</t>
  </si>
  <si>
    <t>šíjski</t>
  </si>
  <si>
    <t>šijski</t>
  </si>
  <si>
    <t>shujski</t>
  </si>
  <si>
    <t>šújski</t>
  </si>
  <si>
    <t>šujski</t>
  </si>
  <si>
    <t>shuajski</t>
  </si>
  <si>
    <t>šu̯ájski</t>
  </si>
  <si>
    <t>shuaiski</t>
  </si>
  <si>
    <t>shuiski</t>
  </si>
  <si>
    <t>šu̯êjski</t>
  </si>
  <si>
    <t>šu̯ejski</t>
  </si>
  <si>
    <t>shuojski</t>
  </si>
  <si>
    <t>šu̯ójski</t>
  </si>
  <si>
    <t>šu̯ojski</t>
  </si>
  <si>
    <t>sijski</t>
  </si>
  <si>
    <t>síjski</t>
  </si>
  <si>
    <t>sujski</t>
  </si>
  <si>
    <t>sújski</t>
  </si>
  <si>
    <t>suiski</t>
  </si>
  <si>
    <t>su̯êjski</t>
  </si>
  <si>
    <t>su̯ejski</t>
  </si>
  <si>
    <t>suojski</t>
  </si>
  <si>
    <t>su̯ójski</t>
  </si>
  <si>
    <t>su̯ojski</t>
  </si>
  <si>
    <t>tajski</t>
  </si>
  <si>
    <t>tájski</t>
  </si>
  <si>
    <t>taiski</t>
  </si>
  <si>
    <t>tejski</t>
  </si>
  <si>
    <t>têjski</t>
  </si>
  <si>
    <t>tijski</t>
  </si>
  <si>
    <t>tíjski</t>
  </si>
  <si>
    <t>tiejski</t>
  </si>
  <si>
    <t>tjêjski</t>
  </si>
  <si>
    <t>tujski</t>
  </si>
  <si>
    <t>tújski</t>
  </si>
  <si>
    <t>tuiski</t>
  </si>
  <si>
    <t>tu̯êjski</t>
  </si>
  <si>
    <t>tu̯ejski</t>
  </si>
  <si>
    <t>tuojski</t>
  </si>
  <si>
    <t>tu̯ójski</t>
  </si>
  <si>
    <t>tu̯ojski</t>
  </si>
  <si>
    <t>wajski</t>
  </si>
  <si>
    <t>vájski</t>
  </si>
  <si>
    <t>waiski</t>
  </si>
  <si>
    <t>weiski</t>
  </si>
  <si>
    <t>vêjski</t>
  </si>
  <si>
    <t>vejski</t>
  </si>
  <si>
    <t>wojski</t>
  </si>
  <si>
    <t>vójski</t>
  </si>
  <si>
    <t>vojski</t>
  </si>
  <si>
    <t>wujski</t>
  </si>
  <si>
    <t>vújski</t>
  </si>
  <si>
    <t>vujski</t>
  </si>
  <si>
    <t>xijski</t>
  </si>
  <si>
    <t>xiajski</t>
  </si>
  <si>
    <t>šjájski</t>
  </si>
  <si>
    <t>xiejski</t>
  </si>
  <si>
    <t>šjêjski</t>
  </si>
  <si>
    <t>xiujski</t>
  </si>
  <si>
    <t>šjújski</t>
  </si>
  <si>
    <t>šjujski</t>
  </si>
  <si>
    <t>xujski</t>
  </si>
  <si>
    <t>xuejski</t>
  </si>
  <si>
    <t>yajski</t>
  </si>
  <si>
    <t>jájski</t>
  </si>
  <si>
    <t>yejski</t>
  </si>
  <si>
    <t>jêjski</t>
  </si>
  <si>
    <t>yijski</t>
  </si>
  <si>
    <t>jíjski</t>
  </si>
  <si>
    <t>yujski</t>
  </si>
  <si>
    <t>jújski</t>
  </si>
  <si>
    <t>yuejski</t>
  </si>
  <si>
    <t>ju̯êjski</t>
  </si>
  <si>
    <t>zajski</t>
  </si>
  <si>
    <t>dzájski</t>
  </si>
  <si>
    <t>zaiski</t>
  </si>
  <si>
    <t>zejski</t>
  </si>
  <si>
    <t>dzêjski</t>
  </si>
  <si>
    <t>dzejski</t>
  </si>
  <si>
    <t>zeiski</t>
  </si>
  <si>
    <t>zhajski</t>
  </si>
  <si>
    <t>džájski</t>
  </si>
  <si>
    <t>zhaiski</t>
  </si>
  <si>
    <t>zhejski</t>
  </si>
  <si>
    <t>džêjski</t>
  </si>
  <si>
    <t>zhijski</t>
  </si>
  <si>
    <t>zhujski</t>
  </si>
  <si>
    <t>zhuajski</t>
  </si>
  <si>
    <t>džu̯ájski</t>
  </si>
  <si>
    <t>zhuaiski</t>
  </si>
  <si>
    <t>zhuiski</t>
  </si>
  <si>
    <t>zhuojski</t>
  </si>
  <si>
    <t>džu̯ójski</t>
  </si>
  <si>
    <t>džu̯ojski</t>
  </si>
  <si>
    <t>zijski</t>
  </si>
  <si>
    <t>dzíjski</t>
  </si>
  <si>
    <t>dzijski</t>
  </si>
  <si>
    <t>zujski</t>
  </si>
  <si>
    <t>dzújski</t>
  </si>
  <si>
    <t>dzujski</t>
  </si>
  <si>
    <t>zuiski</t>
  </si>
  <si>
    <t>dzu̯êjski</t>
  </si>
  <si>
    <t>dzu̯ejski</t>
  </si>
  <si>
    <t>zuojski</t>
  </si>
  <si>
    <t>dzu̯ójski</t>
  </si>
  <si>
    <t>dzu̯ojski</t>
  </si>
  <si>
    <t>anski</t>
  </si>
  <si>
    <t>ánski</t>
  </si>
  <si>
    <t>aski</t>
  </si>
  <si>
    <t>áski</t>
  </si>
  <si>
    <t>banski</t>
  </si>
  <si>
    <t>bánski</t>
  </si>
  <si>
    <t>baski</t>
  </si>
  <si>
    <t>báski</t>
  </si>
  <si>
    <t>benski</t>
  </si>
  <si>
    <t>bênski</t>
  </si>
  <si>
    <t>bianski</t>
  </si>
  <si>
    <t>bjênski</t>
  </si>
  <si>
    <t>bjenski</t>
  </si>
  <si>
    <t>biaski</t>
  </si>
  <si>
    <t>bjáski</t>
  </si>
  <si>
    <t>binski</t>
  </si>
  <si>
    <t>bínski</t>
  </si>
  <si>
    <t>canski</t>
  </si>
  <si>
    <t>cánski</t>
  </si>
  <si>
    <t>caski</t>
  </si>
  <si>
    <t>cáski</t>
  </si>
  <si>
    <t>censki</t>
  </si>
  <si>
    <t>cênski</t>
  </si>
  <si>
    <t>chanski</t>
  </si>
  <si>
    <t>čánski</t>
  </si>
  <si>
    <t>chaski</t>
  </si>
  <si>
    <t>čáski</t>
  </si>
  <si>
    <t>chenski</t>
  </si>
  <si>
    <t>čênski</t>
  </si>
  <si>
    <t>čenski</t>
  </si>
  <si>
    <t>chouski</t>
  </si>
  <si>
    <t>čôvski</t>
  </si>
  <si>
    <t>chuanski</t>
  </si>
  <si>
    <t>ču̯ánski</t>
  </si>
  <si>
    <t>chunski</t>
  </si>
  <si>
    <t>čúnski</t>
  </si>
  <si>
    <t>čunski</t>
  </si>
  <si>
    <t>couski</t>
  </si>
  <si>
    <t>côvski</t>
  </si>
  <si>
    <t>cuanski</t>
  </si>
  <si>
    <t>cu̯ánski</t>
  </si>
  <si>
    <t>cunski</t>
  </si>
  <si>
    <t>cúnski</t>
  </si>
  <si>
    <t>danski</t>
  </si>
  <si>
    <t>dánski</t>
  </si>
  <si>
    <t>daski</t>
  </si>
  <si>
    <t>dáski</t>
  </si>
  <si>
    <t>denski</t>
  </si>
  <si>
    <t>dênski</t>
  </si>
  <si>
    <t>dianski</t>
  </si>
  <si>
    <t>djênski</t>
  </si>
  <si>
    <t>djenski</t>
  </si>
  <si>
    <t>diaski</t>
  </si>
  <si>
    <t>djáski</t>
  </si>
  <si>
    <t>douski</t>
  </si>
  <si>
    <t>dôvski</t>
  </si>
  <si>
    <t>duanski</t>
  </si>
  <si>
    <t>du̯ánski</t>
  </si>
  <si>
    <t>dunski</t>
  </si>
  <si>
    <t>dúnski</t>
  </si>
  <si>
    <t>enski</t>
  </si>
  <si>
    <t>ênski</t>
  </si>
  <si>
    <t>erski</t>
  </si>
  <si>
    <t>árski</t>
  </si>
  <si>
    <t>fanski</t>
  </si>
  <si>
    <t>fánski</t>
  </si>
  <si>
    <t>fenski</t>
  </si>
  <si>
    <t>fênski</t>
  </si>
  <si>
    <t>fouski</t>
  </si>
  <si>
    <t>fôvski</t>
  </si>
  <si>
    <t>ganski</t>
  </si>
  <si>
    <t>gánski</t>
  </si>
  <si>
    <t>gaski</t>
  </si>
  <si>
    <t>gáski</t>
  </si>
  <si>
    <t>genski</t>
  </si>
  <si>
    <t>gênski</t>
  </si>
  <si>
    <t>gouski</t>
  </si>
  <si>
    <t>gôvski</t>
  </si>
  <si>
    <t>guanski</t>
  </si>
  <si>
    <t>gu̯ánski</t>
  </si>
  <si>
    <t>gunski</t>
  </si>
  <si>
    <t>gúnski</t>
  </si>
  <si>
    <t>hanski</t>
  </si>
  <si>
    <t>hánski</t>
  </si>
  <si>
    <t>haski</t>
  </si>
  <si>
    <t>háski</t>
  </si>
  <si>
    <t>henski</t>
  </si>
  <si>
    <t>hênski</t>
  </si>
  <si>
    <t>houski</t>
  </si>
  <si>
    <t>hôvski</t>
  </si>
  <si>
    <t>huanski</t>
  </si>
  <si>
    <t>hu̯ánski</t>
  </si>
  <si>
    <t>hunski</t>
  </si>
  <si>
    <t>húnski</t>
  </si>
  <si>
    <t>jianski</t>
  </si>
  <si>
    <t>džjênski</t>
  </si>
  <si>
    <t>džjenski</t>
  </si>
  <si>
    <t>jiaski</t>
  </si>
  <si>
    <t>džjáski</t>
  </si>
  <si>
    <t>jinski</t>
  </si>
  <si>
    <t>džínski</t>
  </si>
  <si>
    <t>džinski</t>
  </si>
  <si>
    <t>juanski</t>
  </si>
  <si>
    <t>džu̯ênski</t>
  </si>
  <si>
    <t>džu̯enski</t>
  </si>
  <si>
    <t>junski</t>
  </si>
  <si>
    <t>džúnski</t>
  </si>
  <si>
    <t>džunski</t>
  </si>
  <si>
    <t>kanski</t>
  </si>
  <si>
    <t>kánski</t>
  </si>
  <si>
    <t>kaski</t>
  </si>
  <si>
    <t>káski</t>
  </si>
  <si>
    <t>kenski</t>
  </si>
  <si>
    <t>kênski</t>
  </si>
  <si>
    <t>kouski</t>
  </si>
  <si>
    <t>kôvski</t>
  </si>
  <si>
    <t>kuanski</t>
  </si>
  <si>
    <t>ku̯ánski</t>
  </si>
  <si>
    <t>kunski</t>
  </si>
  <si>
    <t>kúnski</t>
  </si>
  <si>
    <t>lanski</t>
  </si>
  <si>
    <t>lánski</t>
  </si>
  <si>
    <t>laski</t>
  </si>
  <si>
    <t>láski</t>
  </si>
  <si>
    <t>lianski</t>
  </si>
  <si>
    <t>ljênski</t>
  </si>
  <si>
    <t>ljenski</t>
  </si>
  <si>
    <t>liaski</t>
  </si>
  <si>
    <t>ljáski</t>
  </si>
  <si>
    <t>linski</t>
  </si>
  <si>
    <t>línski</t>
  </si>
  <si>
    <t>louski</t>
  </si>
  <si>
    <t>lôvski</t>
  </si>
  <si>
    <t>luanski</t>
  </si>
  <si>
    <t>lu̯ánski</t>
  </si>
  <si>
    <t>lunski</t>
  </si>
  <si>
    <t>lúnski</t>
  </si>
  <si>
    <t>manski</t>
  </si>
  <si>
    <t>mánski</t>
  </si>
  <si>
    <t>maski</t>
  </si>
  <si>
    <t>máski</t>
  </si>
  <si>
    <t>menski</t>
  </si>
  <si>
    <t>mênski</t>
  </si>
  <si>
    <t>mianski</t>
  </si>
  <si>
    <t>mjênski</t>
  </si>
  <si>
    <t>mjenski</t>
  </si>
  <si>
    <t>miaski</t>
  </si>
  <si>
    <t>mjáski</t>
  </si>
  <si>
    <t>minski</t>
  </si>
  <si>
    <t>mínski</t>
  </si>
  <si>
    <t>mouski</t>
  </si>
  <si>
    <t>môvski</t>
  </si>
  <si>
    <t>nanski</t>
  </si>
  <si>
    <t>nánski</t>
  </si>
  <si>
    <t>naski</t>
  </si>
  <si>
    <t>náski</t>
  </si>
  <si>
    <t>nenski</t>
  </si>
  <si>
    <t>nênski</t>
  </si>
  <si>
    <t>nianski</t>
  </si>
  <si>
    <t>njênski</t>
  </si>
  <si>
    <t>njenski</t>
  </si>
  <si>
    <t>niaski</t>
  </si>
  <si>
    <t>njáski</t>
  </si>
  <si>
    <t>ninski</t>
  </si>
  <si>
    <t>nínski</t>
  </si>
  <si>
    <t>nouski</t>
  </si>
  <si>
    <t>nôvski</t>
  </si>
  <si>
    <t>nuanski</t>
  </si>
  <si>
    <t>nu̯ánski</t>
  </si>
  <si>
    <t>nunski</t>
  </si>
  <si>
    <t>núnski</t>
  </si>
  <si>
    <t>ouski</t>
  </si>
  <si>
    <t>ôvski</t>
  </si>
  <si>
    <t>panski</t>
  </si>
  <si>
    <t>pánski</t>
  </si>
  <si>
    <t>paski</t>
  </si>
  <si>
    <t>páski</t>
  </si>
  <si>
    <t>penski</t>
  </si>
  <si>
    <t>pênski</t>
  </si>
  <si>
    <t>pianski</t>
  </si>
  <si>
    <t>pjênski</t>
  </si>
  <si>
    <t>pjenski</t>
  </si>
  <si>
    <t>piaski</t>
  </si>
  <si>
    <t>pjáski</t>
  </si>
  <si>
    <t>pinski</t>
  </si>
  <si>
    <t>pínski</t>
  </si>
  <si>
    <t>pouski</t>
  </si>
  <si>
    <t>pôvski</t>
  </si>
  <si>
    <t>qianski</t>
  </si>
  <si>
    <t>čjênski</t>
  </si>
  <si>
    <t>čjenski</t>
  </si>
  <si>
    <t>qiaski</t>
  </si>
  <si>
    <t>čjáski</t>
  </si>
  <si>
    <t>qinski</t>
  </si>
  <si>
    <t>čínski</t>
  </si>
  <si>
    <t>činski</t>
  </si>
  <si>
    <t>quanski</t>
  </si>
  <si>
    <t>ču̯ênski</t>
  </si>
  <si>
    <t>ču̯enski</t>
  </si>
  <si>
    <t>qunski</t>
  </si>
  <si>
    <t>ranski</t>
  </si>
  <si>
    <t>žánski</t>
  </si>
  <si>
    <t>raski</t>
  </si>
  <si>
    <t>žáski</t>
  </si>
  <si>
    <t>renski</t>
  </si>
  <si>
    <t>žênski</t>
  </si>
  <si>
    <t>ženski</t>
  </si>
  <si>
    <t>rouski</t>
  </si>
  <si>
    <t>žôvski</t>
  </si>
  <si>
    <t>ruanski</t>
  </si>
  <si>
    <t>žu̯ánski</t>
  </si>
  <si>
    <t>runski</t>
  </si>
  <si>
    <t>žúnski</t>
  </si>
  <si>
    <t>žunski</t>
  </si>
  <si>
    <t>sanski</t>
  </si>
  <si>
    <t>sánski</t>
  </si>
  <si>
    <t>saski</t>
  </si>
  <si>
    <t>sáski</t>
  </si>
  <si>
    <t>senski</t>
  </si>
  <si>
    <t>sênski</t>
  </si>
  <si>
    <t>shanski</t>
  </si>
  <si>
    <t>šánski</t>
  </si>
  <si>
    <t>shaski</t>
  </si>
  <si>
    <t>šáski</t>
  </si>
  <si>
    <t>shenski</t>
  </si>
  <si>
    <t>šênski</t>
  </si>
  <si>
    <t>šenski</t>
  </si>
  <si>
    <t>shouski</t>
  </si>
  <si>
    <t>šôvski</t>
  </si>
  <si>
    <t>shuanski</t>
  </si>
  <si>
    <t>šu̯ánski</t>
  </si>
  <si>
    <t>shunski</t>
  </si>
  <si>
    <t>šúnski</t>
  </si>
  <si>
    <t>šunski</t>
  </si>
  <si>
    <t>souski</t>
  </si>
  <si>
    <t>sôvski</t>
  </si>
  <si>
    <t>suanski</t>
  </si>
  <si>
    <t>su̯ánski</t>
  </si>
  <si>
    <t>sunski</t>
  </si>
  <si>
    <t>súnski</t>
  </si>
  <si>
    <t>šaski</t>
  </si>
  <si>
    <t>šávski</t>
  </si>
  <si>
    <t>tanski</t>
  </si>
  <si>
    <t>tánski</t>
  </si>
  <si>
    <t>taski</t>
  </si>
  <si>
    <t>táski</t>
  </si>
  <si>
    <t>tianski</t>
  </si>
  <si>
    <t>tjênski</t>
  </si>
  <si>
    <t>tjenski</t>
  </si>
  <si>
    <t>tiaski</t>
  </si>
  <si>
    <t>tjáski</t>
  </si>
  <si>
    <t>touski</t>
  </si>
  <si>
    <t>tôvski</t>
  </si>
  <si>
    <t>tuanski</t>
  </si>
  <si>
    <t>tu̯ánski</t>
  </si>
  <si>
    <t>tunski</t>
  </si>
  <si>
    <t>túnski</t>
  </si>
  <si>
    <t>wanski</t>
  </si>
  <si>
    <t>vánski</t>
  </si>
  <si>
    <t>wenski</t>
  </si>
  <si>
    <t>vênski</t>
  </si>
  <si>
    <t>venski</t>
  </si>
  <si>
    <t>xianski</t>
  </si>
  <si>
    <t>šjênski</t>
  </si>
  <si>
    <t>šjenski</t>
  </si>
  <si>
    <t>xiaski</t>
  </si>
  <si>
    <t>šjáski</t>
  </si>
  <si>
    <t>xinski</t>
  </si>
  <si>
    <t>šínski</t>
  </si>
  <si>
    <t>šinski</t>
  </si>
  <si>
    <t>xuanski</t>
  </si>
  <si>
    <t>šu̯ênski</t>
  </si>
  <si>
    <t>šu̯enski</t>
  </si>
  <si>
    <t>xunski</t>
  </si>
  <si>
    <t>yanski</t>
  </si>
  <si>
    <t>jênski</t>
  </si>
  <si>
    <t>jenski</t>
  </si>
  <si>
    <t>yaski</t>
  </si>
  <si>
    <t>jáski</t>
  </si>
  <si>
    <t>yinski</t>
  </si>
  <si>
    <t>jínski</t>
  </si>
  <si>
    <t>youski</t>
  </si>
  <si>
    <t>jôvski</t>
  </si>
  <si>
    <t>yuanski</t>
  </si>
  <si>
    <t>ju̯ênski</t>
  </si>
  <si>
    <t>ju̯enski</t>
  </si>
  <si>
    <t>yunski</t>
  </si>
  <si>
    <t>júnski</t>
  </si>
  <si>
    <t>zanski</t>
  </si>
  <si>
    <t>dzánski</t>
  </si>
  <si>
    <t>zaski</t>
  </si>
  <si>
    <t>dzáski</t>
  </si>
  <si>
    <t>zenski</t>
  </si>
  <si>
    <t>dzênski</t>
  </si>
  <si>
    <t>dzenski</t>
  </si>
  <si>
    <t>zhanski</t>
  </si>
  <si>
    <t>džánski</t>
  </si>
  <si>
    <t>zhaski</t>
  </si>
  <si>
    <t>džáski</t>
  </si>
  <si>
    <t>zhenski</t>
  </si>
  <si>
    <t>džênski</t>
  </si>
  <si>
    <t>dženski</t>
  </si>
  <si>
    <t>zhouski</t>
  </si>
  <si>
    <t>džôvski</t>
  </si>
  <si>
    <t>zhuanski</t>
  </si>
  <si>
    <t>džu̯ánski</t>
  </si>
  <si>
    <t>zhunski</t>
  </si>
  <si>
    <t>zouski</t>
  </si>
  <si>
    <t>dzôvski</t>
  </si>
  <si>
    <t>zuanski</t>
  </si>
  <si>
    <t>dzu̯ánski</t>
  </si>
  <si>
    <t>zunski</t>
  </si>
  <si>
    <t>dzúnski</t>
  </si>
  <si>
    <t>dzunski</t>
  </si>
  <si>
    <t>1 7</t>
  </si>
  <si>
    <t>2 9</t>
  </si>
  <si>
    <t>bjaski</t>
  </si>
  <si>
    <t>čajski</t>
  </si>
  <si>
    <t>čanski</t>
  </si>
  <si>
    <t>časki</t>
  </si>
  <si>
    <t>ču̯ajski</t>
  </si>
  <si>
    <t>ču̯anski</t>
  </si>
  <si>
    <t>cu̯anski</t>
  </si>
  <si>
    <t>djaski</t>
  </si>
  <si>
    <t>du̯anski</t>
  </si>
  <si>
    <t>arski</t>
  </si>
  <si>
    <t>gu̯ajski</t>
  </si>
  <si>
    <t>gu̯anski</t>
  </si>
  <si>
    <t>hu̯ajski</t>
  </si>
  <si>
    <t>hu̯anski</t>
  </si>
  <si>
    <t>džjaski</t>
  </si>
  <si>
    <t>ku̯ajski</t>
  </si>
  <si>
    <t>ku̯anski</t>
  </si>
  <si>
    <t>ljaski</t>
  </si>
  <si>
    <t>lu̯anski</t>
  </si>
  <si>
    <t>mjaski</t>
  </si>
  <si>
    <t>njaski</t>
  </si>
  <si>
    <t>nu̯anski</t>
  </si>
  <si>
    <t>pjaski</t>
  </si>
  <si>
    <t>čjaski</t>
  </si>
  <si>
    <t>žanski</t>
  </si>
  <si>
    <t>žaski</t>
  </si>
  <si>
    <t>žu̯anski</t>
  </si>
  <si>
    <t>šajski</t>
  </si>
  <si>
    <t>šanski</t>
  </si>
  <si>
    <t>šu̯ajski</t>
  </si>
  <si>
    <t>šu̯anski</t>
  </si>
  <si>
    <t>su̯anski</t>
  </si>
  <si>
    <t>šavski</t>
  </si>
  <si>
    <t>tjaski</t>
  </si>
  <si>
    <t>tu̯anski</t>
  </si>
  <si>
    <t>vajski</t>
  </si>
  <si>
    <t>vanski</t>
  </si>
  <si>
    <t>šjaski</t>
  </si>
  <si>
    <t>jaski</t>
  </si>
  <si>
    <t>dzajski</t>
  </si>
  <si>
    <t>dzanski</t>
  </si>
  <si>
    <t>dzaski</t>
  </si>
  <si>
    <t>džajski</t>
  </si>
  <si>
    <t>džanski</t>
  </si>
  <si>
    <t>džaski</t>
  </si>
  <si>
    <t>džu̯ajski</t>
  </si>
  <si>
    <t>džu̯anski</t>
  </si>
  <si>
    <t>dzu̯anski</t>
  </si>
  <si>
    <t>binški</t>
  </si>
  <si>
    <t>dinški</t>
  </si>
  <si>
    <t>džinški</t>
  </si>
  <si>
    <t>linški</t>
  </si>
  <si>
    <t>minški</t>
  </si>
  <si>
    <t>ninški</t>
  </si>
  <si>
    <t>pinški</t>
  </si>
  <si>
    <t>činški</t>
  </si>
  <si>
    <t>tinški</t>
  </si>
  <si>
    <t>šinški</t>
  </si>
  <si>
    <t>jinški</t>
  </si>
  <si>
    <t>bínški</t>
  </si>
  <si>
    <t>dínški</t>
  </si>
  <si>
    <t>džínški</t>
  </si>
  <si>
    <t>línški</t>
  </si>
  <si>
    <t>mínški</t>
  </si>
  <si>
    <t>nínški</t>
  </si>
  <si>
    <t>pínški</t>
  </si>
  <si>
    <t>čínški</t>
  </si>
  <si>
    <t>tínški</t>
  </si>
  <si>
    <t>šínški</t>
  </si>
  <si>
    <t>jínški</t>
  </si>
  <si>
    <t>qinški</t>
  </si>
  <si>
    <t>xinški</t>
  </si>
  <si>
    <t>yinški</t>
  </si>
  <si>
    <t>anški</t>
  </si>
  <si>
    <t>ánški</t>
  </si>
  <si>
    <t>banški</t>
  </si>
  <si>
    <t>bánški</t>
  </si>
  <si>
    <t>benški</t>
  </si>
  <si>
    <t>bênški</t>
  </si>
  <si>
    <t>canški</t>
  </si>
  <si>
    <t>cánški</t>
  </si>
  <si>
    <t>cenški</t>
  </si>
  <si>
    <t>cênški</t>
  </si>
  <si>
    <t>chanški</t>
  </si>
  <si>
    <t>čánški</t>
  </si>
  <si>
    <t>čanški</t>
  </si>
  <si>
    <t>chenški</t>
  </si>
  <si>
    <t>čênški</t>
  </si>
  <si>
    <t>čenški</t>
  </si>
  <si>
    <t>chonški</t>
  </si>
  <si>
    <t>čúnški</t>
  </si>
  <si>
    <t>čunški</t>
  </si>
  <si>
    <t>chuanški</t>
  </si>
  <si>
    <t>ču̯ánški</t>
  </si>
  <si>
    <t>ču̯anški</t>
  </si>
  <si>
    <t>conški</t>
  </si>
  <si>
    <t>cúnški</t>
  </si>
  <si>
    <t>cunški</t>
  </si>
  <si>
    <t>danški</t>
  </si>
  <si>
    <t>dánški</t>
  </si>
  <si>
    <t>denški</t>
  </si>
  <si>
    <t>dênški</t>
  </si>
  <si>
    <t>donški</t>
  </si>
  <si>
    <t>dúnški</t>
  </si>
  <si>
    <t>dunški</t>
  </si>
  <si>
    <t>fanški</t>
  </si>
  <si>
    <t>fánški</t>
  </si>
  <si>
    <t>fenški</t>
  </si>
  <si>
    <t>fênški</t>
  </si>
  <si>
    <t>ganški</t>
  </si>
  <si>
    <t>gánški</t>
  </si>
  <si>
    <t>genški</t>
  </si>
  <si>
    <t>gênški</t>
  </si>
  <si>
    <t>gonški</t>
  </si>
  <si>
    <t>gúnški</t>
  </si>
  <si>
    <t>gunški</t>
  </si>
  <si>
    <t>guanški</t>
  </si>
  <si>
    <t>gu̯ánški</t>
  </si>
  <si>
    <t>gu̯anški</t>
  </si>
  <si>
    <t>hanški</t>
  </si>
  <si>
    <t>hánški</t>
  </si>
  <si>
    <t>henški</t>
  </si>
  <si>
    <t>hênški</t>
  </si>
  <si>
    <t>honški</t>
  </si>
  <si>
    <t>húnški</t>
  </si>
  <si>
    <t>hunški</t>
  </si>
  <si>
    <t>huanški</t>
  </si>
  <si>
    <t>hu̯ánški</t>
  </si>
  <si>
    <t>hu̯anški</t>
  </si>
  <si>
    <t>jianški</t>
  </si>
  <si>
    <t>džjánški</t>
  </si>
  <si>
    <t>džjanški</t>
  </si>
  <si>
    <t>jionški</t>
  </si>
  <si>
    <t>džjúnški</t>
  </si>
  <si>
    <t>džjunški</t>
  </si>
  <si>
    <t>kanški</t>
  </si>
  <si>
    <t>kánški</t>
  </si>
  <si>
    <t>kenški</t>
  </si>
  <si>
    <t>kênški</t>
  </si>
  <si>
    <t>konški</t>
  </si>
  <si>
    <t>kúnški</t>
  </si>
  <si>
    <t>kunški</t>
  </si>
  <si>
    <t>kuanški</t>
  </si>
  <si>
    <t>ku̯ánški</t>
  </si>
  <si>
    <t>ku̯anški</t>
  </si>
  <si>
    <t>lanški</t>
  </si>
  <si>
    <t>lánški</t>
  </si>
  <si>
    <t>lenški</t>
  </si>
  <si>
    <t>lênški</t>
  </si>
  <si>
    <t>lianški</t>
  </si>
  <si>
    <t>ljánški</t>
  </si>
  <si>
    <t>ljanški</t>
  </si>
  <si>
    <t>lonški</t>
  </si>
  <si>
    <t>lúnški</t>
  </si>
  <si>
    <t>lunški</t>
  </si>
  <si>
    <t>manški</t>
  </si>
  <si>
    <t>mánški</t>
  </si>
  <si>
    <t>menški</t>
  </si>
  <si>
    <t>mênški</t>
  </si>
  <si>
    <t>nanški</t>
  </si>
  <si>
    <t>nánški</t>
  </si>
  <si>
    <t>nenški</t>
  </si>
  <si>
    <t>nênški</t>
  </si>
  <si>
    <t>nianški</t>
  </si>
  <si>
    <t>njánški</t>
  </si>
  <si>
    <t>njanški</t>
  </si>
  <si>
    <t>nonški</t>
  </si>
  <si>
    <t>núnški</t>
  </si>
  <si>
    <t>nunški</t>
  </si>
  <si>
    <t>panški</t>
  </si>
  <si>
    <t>pánški</t>
  </si>
  <si>
    <t>penški</t>
  </si>
  <si>
    <t>pênški</t>
  </si>
  <si>
    <t>qianški</t>
  </si>
  <si>
    <t>čjánški</t>
  </si>
  <si>
    <t>čjanški</t>
  </si>
  <si>
    <t>qionški</t>
  </si>
  <si>
    <t>čjúnški</t>
  </si>
  <si>
    <t>čjunški</t>
  </si>
  <si>
    <t>ranški</t>
  </si>
  <si>
    <t>žánški</t>
  </si>
  <si>
    <t>žanški</t>
  </si>
  <si>
    <t>renški</t>
  </si>
  <si>
    <t>žênški</t>
  </si>
  <si>
    <t>ženški</t>
  </si>
  <si>
    <t>ronški</t>
  </si>
  <si>
    <t>žúnški</t>
  </si>
  <si>
    <t>žunški</t>
  </si>
  <si>
    <t>sanški</t>
  </si>
  <si>
    <t>sánški</t>
  </si>
  <si>
    <t>senški</t>
  </si>
  <si>
    <t>sênški</t>
  </si>
  <si>
    <t>shanški</t>
  </si>
  <si>
    <t>šánški</t>
  </si>
  <si>
    <t>šanški</t>
  </si>
  <si>
    <t>shenški</t>
  </si>
  <si>
    <t>šênški</t>
  </si>
  <si>
    <t>šenški</t>
  </si>
  <si>
    <t>shuanški</t>
  </si>
  <si>
    <t>šu̯ánški</t>
  </si>
  <si>
    <t>šu̯anški</t>
  </si>
  <si>
    <t>sonški</t>
  </si>
  <si>
    <t>súnški</t>
  </si>
  <si>
    <t>sunški</t>
  </si>
  <si>
    <t>tanški</t>
  </si>
  <si>
    <t>tánški</t>
  </si>
  <si>
    <t>tenški</t>
  </si>
  <si>
    <t>tênški</t>
  </si>
  <si>
    <t>tonški</t>
  </si>
  <si>
    <t>túnški</t>
  </si>
  <si>
    <t>tunški</t>
  </si>
  <si>
    <t>wanški</t>
  </si>
  <si>
    <t>vánški</t>
  </si>
  <si>
    <t>vanški</t>
  </si>
  <si>
    <t>wenški</t>
  </si>
  <si>
    <t>vênški</t>
  </si>
  <si>
    <t>venški</t>
  </si>
  <si>
    <t>xianški</t>
  </si>
  <si>
    <t>šjánški</t>
  </si>
  <si>
    <t>šjanški</t>
  </si>
  <si>
    <t>xionški</t>
  </si>
  <si>
    <t>šjúnški</t>
  </si>
  <si>
    <t>šjunški</t>
  </si>
  <si>
    <t>yanški</t>
  </si>
  <si>
    <t>jánški</t>
  </si>
  <si>
    <t>janški</t>
  </si>
  <si>
    <t>yonški</t>
  </si>
  <si>
    <t>júnški</t>
  </si>
  <si>
    <t>junški</t>
  </si>
  <si>
    <t>zanški</t>
  </si>
  <si>
    <t>dzánški</t>
  </si>
  <si>
    <t>dzanški</t>
  </si>
  <si>
    <t>zenški</t>
  </si>
  <si>
    <t>dzênški</t>
  </si>
  <si>
    <t>dzenški</t>
  </si>
  <si>
    <t>zhanški</t>
  </si>
  <si>
    <t>džánški</t>
  </si>
  <si>
    <t>džanški</t>
  </si>
  <si>
    <t>zhenški</t>
  </si>
  <si>
    <t>džênški</t>
  </si>
  <si>
    <t>dženški</t>
  </si>
  <si>
    <t>zhonški</t>
  </si>
  <si>
    <t>džúnški</t>
  </si>
  <si>
    <t>džunški</t>
  </si>
  <si>
    <t>zhuanški</t>
  </si>
  <si>
    <t>džu̯ánški</t>
  </si>
  <si>
    <t>džu̯anški</t>
  </si>
  <si>
    <t>zonški</t>
  </si>
  <si>
    <t>dzúnški</t>
  </si>
  <si>
    <t>dzunški</t>
  </si>
  <si>
    <t>tretji zlog</t>
  </si>
  <si>
    <t>prvi zlog</t>
  </si>
  <si>
    <t>drugi zlog</t>
  </si>
  <si>
    <t>vse še enkrat</t>
  </si>
  <si>
    <t>3.</t>
  </si>
  <si>
    <t xml:space="preserve">hu.nan.tang </t>
  </si>
  <si>
    <t>hun.an.tang</t>
  </si>
  <si>
    <t>v</t>
  </si>
  <si>
    <t>1 1 4</t>
  </si>
  <si>
    <t>1 1 1</t>
  </si>
  <si>
    <t>2 3 2</t>
  </si>
  <si>
    <t>1 1 7</t>
  </si>
  <si>
    <t>Kje?</t>
  </si>
  <si>
    <t>Od kod?</t>
  </si>
  <si>
    <t>Kam?</t>
  </si>
  <si>
    <t xml:space="preserve">prid. </t>
  </si>
  <si>
    <t>imenovalnik</t>
  </si>
  <si>
    <t>ču̯̯é</t>
  </si>
  <si>
    <t>šu̯̯é</t>
  </si>
  <si>
    <t>ju̯̯é</t>
  </si>
  <si>
    <t>zeleni so (I)AO</t>
  </si>
  <si>
    <t>Izberite s spustnega seznama.</t>
  </si>
  <si>
    <t>Oblike za krajšo obliko moškega imena, 
torej samo priimek:</t>
  </si>
  <si>
    <t>Oblike za krajšo obliko ženskega imena, 
torej samo priimek:</t>
  </si>
  <si>
    <t>OD KOD</t>
  </si>
  <si>
    <t>KJE</t>
  </si>
  <si>
    <t>KAJ/KAM</t>
  </si>
  <si>
    <t>mes.plus</t>
  </si>
  <si>
    <t>mes.minus</t>
  </si>
  <si>
    <t>naglašeni A</t>
  </si>
  <si>
    <t>í</t>
  </si>
  <si>
    <t>ú</t>
  </si>
  <si>
    <t>ó</t>
  </si>
  <si>
    <t>poišče število naglasov</t>
  </si>
  <si>
    <t>1 10</t>
  </si>
  <si>
    <t>2 12</t>
  </si>
  <si>
    <t>naglašeni E</t>
  </si>
  <si>
    <t>2 2 9</t>
  </si>
  <si>
    <t>2 3 5</t>
  </si>
  <si>
    <t>2 3 3</t>
  </si>
  <si>
    <t>1 1 10</t>
  </si>
  <si>
    <r>
      <t xml:space="preserve">Namesto opuščaja napišite piko, npr. </t>
    </r>
    <r>
      <rPr>
        <i/>
        <sz val="12"/>
        <color rgb="FF808080"/>
        <rFont val="Calibri"/>
        <family val="2"/>
        <charset val="238"/>
      </rPr>
      <t>Xi.an.</t>
    </r>
  </si>
  <si>
    <t>Mateja Petrovčič</t>
  </si>
  <si>
    <t>Povezava:</t>
  </si>
  <si>
    <t>Pot do pretvornika:</t>
  </si>
  <si>
    <t>Pravopis 8.0 (predlog), Pravila novega slovenskega pravopisa za javno razpravo &gt;&gt; VIII O prevzemanju iz posameznih jezikov &gt;&gt; Kitajščina</t>
  </si>
  <si>
    <t>Datum zadnje posodobitve:</t>
  </si>
  <si>
    <t>Priloga 2 k preglednici za kitajski jezik</t>
  </si>
  <si>
    <t>Izdelava in oblikovanje:</t>
  </si>
  <si>
    <t>bjeja</t>
  </si>
  <si>
    <t>djeja</t>
  </si>
  <si>
    <t>džjeja</t>
  </si>
  <si>
    <t>ljeja</t>
  </si>
  <si>
    <t>mjeja</t>
  </si>
  <si>
    <t>njeja</t>
  </si>
  <si>
    <t>pjeja</t>
  </si>
  <si>
    <t>čjeja</t>
  </si>
  <si>
    <t>tjeja</t>
  </si>
  <si>
    <t>šjeja</t>
  </si>
  <si>
    <t>bjejski</t>
  </si>
  <si>
    <t>djejski</t>
  </si>
  <si>
    <t>džjejski</t>
  </si>
  <si>
    <t>ljejski</t>
  </si>
  <si>
    <t>mjejski</t>
  </si>
  <si>
    <t>njejski</t>
  </si>
  <si>
    <t>pjejski</t>
  </si>
  <si>
    <t>čjejski</t>
  </si>
  <si>
    <t>tjejski</t>
  </si>
  <si>
    <t>šjejski</t>
  </si>
  <si>
    <t>čou̯ski</t>
  </si>
  <si>
    <t>cou̯ski</t>
  </si>
  <si>
    <t>dou̯ski</t>
  </si>
  <si>
    <t>fou̯ski</t>
  </si>
  <si>
    <t>gou̯ski</t>
  </si>
  <si>
    <t>hou̯ski</t>
  </si>
  <si>
    <t>kou̯ski</t>
  </si>
  <si>
    <t>lou̯ski</t>
  </si>
  <si>
    <t>mou̯ski</t>
  </si>
  <si>
    <t>nou̯ski</t>
  </si>
  <si>
    <t>ou̯ski</t>
  </si>
  <si>
    <t>pou̯ski</t>
  </si>
  <si>
    <t>žou̯ski</t>
  </si>
  <si>
    <t>šou̯ski</t>
  </si>
  <si>
    <t>sou̯ski</t>
  </si>
  <si>
    <t>tou̯ski</t>
  </si>
  <si>
    <t>jou̯ski</t>
  </si>
  <si>
    <t>džou̯ski</t>
  </si>
  <si>
    <t>dzou̯ski</t>
  </si>
  <si>
    <r>
      <rPr>
        <b/>
        <sz val="12"/>
        <color theme="1"/>
        <rFont val="Calibri"/>
        <family val="2"/>
        <charset val="238"/>
        <scheme val="minor"/>
      </rPr>
      <t>mini</t>
    </r>
    <r>
      <rPr>
        <sz val="12"/>
        <color theme="1"/>
        <rFont val="Calibri"/>
        <family val="2"/>
        <charset val="238"/>
        <scheme val="minor"/>
      </rPr>
      <t xml:space="preserve"> javi napako</t>
    </r>
  </si>
  <si>
    <t xml:space="preserve">Iščete osebno ali krajevno ime? </t>
  </si>
  <si>
    <t>krajevno ime</t>
  </si>
  <si>
    <r>
      <t xml:space="preserve">Oblike za </t>
    </r>
    <r>
      <rPr>
        <b/>
        <sz val="12"/>
        <rFont val="Calibri"/>
        <family val="2"/>
        <charset val="238"/>
      </rPr>
      <t>krajevno</t>
    </r>
    <r>
      <rPr>
        <sz val="12"/>
        <color rgb="FF808080"/>
        <rFont val="Calibri"/>
        <family val="2"/>
        <charset val="238"/>
      </rPr>
      <t xml:space="preserve"> ime:</t>
    </r>
  </si>
  <si>
    <t>https://pravopisna-komisija.zrc-sazu.si/Prenosi</t>
  </si>
  <si>
    <t>Pretvornik med zapisom in izgovorom kitajskih osebnih in krajevnih imen</t>
  </si>
  <si>
    <t>6. april 2024</t>
  </si>
  <si>
    <t>Za pravilno delovanje pretvornika potrebujete Excel 2019 ali novejšo različico.</t>
  </si>
  <si>
    <t>Pretvornik se sicer odpre, vendar ne deluje.</t>
  </si>
  <si>
    <t>Ko vpišem kitajsko ime, npr. Weiwei, mi pretvornik javi napako, čeprav je izbrana možnost 'osebno ime'.</t>
  </si>
  <si>
    <r>
      <t xml:space="preserve">Kitajska osebna imena imajo naslednjo strukturo: 
-- enozložni priimek, čemur sledi eno- ali dvozložno ime (npr. </t>
    </r>
    <r>
      <rPr>
        <i/>
        <sz val="11"/>
        <color theme="1"/>
        <rFont val="Calibri"/>
        <family val="2"/>
        <charset val="238"/>
        <scheme val="minor"/>
      </rPr>
      <t>Mo Yan, Lin Dan, Yu Hua, Lu Xun, Ma Jian; Zhang Yimou, Yan Lianke, Gao Xingjian</t>
    </r>
    <r>
      <rPr>
        <sz val="11"/>
        <color theme="1"/>
        <rFont val="Calibri"/>
        <family val="2"/>
        <charset val="238"/>
        <scheme val="minor"/>
      </rPr>
      <t xml:space="preserve">);
-- (redko) dvozložni priimek (za podrobnosti gl. {28}), čemur sledi eno- ali dvozložno ime (npr. </t>
    </r>
    <r>
      <rPr>
        <i/>
        <sz val="11"/>
        <color theme="1"/>
        <rFont val="Calibri"/>
        <family val="2"/>
        <charset val="238"/>
        <scheme val="minor"/>
      </rPr>
      <t>Sima Qian, Zhuge Liang</t>
    </r>
    <r>
      <rPr>
        <sz val="11"/>
        <color theme="1"/>
        <rFont val="Calibri"/>
        <family val="2"/>
        <charset val="238"/>
        <scheme val="minor"/>
      </rPr>
      <t xml:space="preserve">). 
</t>
    </r>
    <r>
      <rPr>
        <i/>
        <sz val="11"/>
        <color theme="1"/>
        <rFont val="Calibri"/>
        <family val="2"/>
        <charset val="238"/>
        <scheme val="minor"/>
      </rPr>
      <t>Weiwei</t>
    </r>
    <r>
      <rPr>
        <sz val="11"/>
        <color theme="1"/>
        <rFont val="Calibri"/>
        <family val="2"/>
        <charset val="238"/>
        <scheme val="minor"/>
      </rPr>
      <t xml:space="preserve"> je videti rojstno ime, kar se v splošni rabi nikoli ne bo pojavilo samostojno, temveč le v kombinaciji s priimkom, npr. </t>
    </r>
    <r>
      <rPr>
        <i/>
        <sz val="11"/>
        <color theme="1"/>
        <rFont val="Calibri"/>
        <family val="2"/>
        <charset val="238"/>
        <scheme val="minor"/>
      </rPr>
      <t>Ai Weiwei</t>
    </r>
    <r>
      <rPr>
        <sz val="11"/>
        <color theme="1"/>
        <rFont val="Calibri"/>
        <family val="2"/>
        <charset val="238"/>
        <scheme val="minor"/>
      </rPr>
      <t>.</t>
    </r>
  </si>
  <si>
    <t>Ko vpišem kitajsko ime, npr. Eileen Chang, mi pretvornik javi napako, čeprav je izbrana možnost 'osebno ime'.</t>
  </si>
  <si>
    <r>
      <t xml:space="preserve">Nekateri avtorji si zaradi prepoznavnosti v mednarodnem prostoru omislijo umetniško ime, česar pretvornik ne prepozna. To orodje poda izgovor za pravo ime v pinjinu, v tem primeru </t>
    </r>
    <r>
      <rPr>
        <i/>
        <sz val="11"/>
        <color theme="1"/>
        <rFont val="Calibri"/>
        <family val="2"/>
        <charset val="238"/>
        <scheme val="minor"/>
      </rPr>
      <t>Zhang Ailing</t>
    </r>
    <r>
      <rPr>
        <sz val="11"/>
        <color theme="1"/>
        <rFont val="Calibri"/>
        <family val="2"/>
        <charset val="238"/>
        <scheme val="minor"/>
      </rPr>
      <t>.</t>
    </r>
  </si>
  <si>
    <t>Ko vpišem ime Liu Ka-shiang, mi pretvornik javi napako, čeprav je to ime tajvanskega pisatelja.</t>
  </si>
  <si>
    <t>Pretvornik predstavi zapis, izgovor in pregibanje za imena, ki so zapisana v pinjinu (Hanyu pinyin, HP). Na Tajvanu se lahko za zapis lastnih imen uporabljajo različni sistemi ali celo kombinacije različnih sistemov (za podrobnosti gl. {2} pero in {20}), česar pretvornik samodejno ne prepozna.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</si>
</sst>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rgb="FF0070C0"/>
      <name val="Calibri"/>
      <family val="2"/>
      <charset val="238"/>
      <scheme val="minor"/>
    </font>
    <font>
      <b/>
      <sz val="12"/>
      <color rgb="FF0070C0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theme="5" tint="-0.249977111117893"/>
      <name val="Calibri"/>
      <family val="2"/>
      <charset val="238"/>
      <scheme val="minor"/>
    </font>
    <font>
      <sz val="12"/>
      <color rgb="FF00B050"/>
      <name val="Calibri"/>
      <family val="2"/>
      <charset val="238"/>
      <scheme val="minor"/>
    </font>
    <font>
      <sz val="12"/>
      <color theme="0" tint="-0.499984740745262"/>
      <name val="Calibri"/>
      <family val="2"/>
      <charset val="238"/>
      <scheme val="minor"/>
    </font>
    <font>
      <sz val="10.5"/>
      <color rgb="FF0D0D0D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7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rgb="FF009900"/>
      <name val="Calibri"/>
      <family val="2"/>
      <charset val="238"/>
      <scheme val="minor"/>
    </font>
    <font>
      <b/>
      <sz val="12"/>
      <color rgb="FF009900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rgb="FF000000"/>
      <name val="Calibri"/>
      <family val="2"/>
      <charset val="238"/>
    </font>
    <font>
      <b/>
      <sz val="12"/>
      <color rgb="FF0070C0"/>
      <name val="Calibri"/>
      <family val="2"/>
      <charset val="238"/>
    </font>
    <font>
      <sz val="12"/>
      <color rgb="FF808080"/>
      <name val="Calibri"/>
      <family val="2"/>
      <charset val="238"/>
    </font>
    <font>
      <sz val="10"/>
      <color rgb="FF0070C0"/>
      <name val="Calibri"/>
      <family val="2"/>
      <charset val="238"/>
    </font>
    <font>
      <sz val="12"/>
      <color rgb="FF0066FF"/>
      <name val="Calibri"/>
      <family val="2"/>
      <charset val="238"/>
      <scheme val="minor"/>
    </font>
    <font>
      <b/>
      <sz val="10"/>
      <color rgb="FF0070C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b/>
      <sz val="10"/>
      <color rgb="FF00B050"/>
      <name val="Calibri"/>
      <family val="2"/>
      <charset val="238"/>
    </font>
    <font>
      <sz val="10"/>
      <color rgb="FF00B05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8000"/>
      <name val="Calibri"/>
      <family val="2"/>
      <charset val="238"/>
    </font>
    <font>
      <sz val="10"/>
      <color rgb="FF008000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sz val="11"/>
      <color rgb="FF0070C0"/>
      <name val="Calibri"/>
      <family val="2"/>
      <charset val="238"/>
    </font>
    <font>
      <sz val="14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b/>
      <sz val="12"/>
      <name val="Calibri"/>
      <family val="2"/>
      <charset val="238"/>
    </font>
    <font>
      <sz val="12"/>
      <color rgb="FF0070C0"/>
      <name val="Times New Roman"/>
      <family val="1"/>
      <charset val="238"/>
    </font>
    <font>
      <sz val="12"/>
      <color theme="1"/>
      <name val="Aptos"/>
      <family val="2"/>
    </font>
    <font>
      <i/>
      <sz val="11"/>
      <color theme="0" tint="-0.499984740745262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i/>
      <sz val="12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sz val="10"/>
      <name val="Calibri"/>
      <family val="2"/>
      <charset val="238"/>
    </font>
    <font>
      <b/>
      <sz val="14"/>
      <color theme="1"/>
      <name val="Calibri"/>
      <family val="2"/>
      <charset val="238"/>
    </font>
    <font>
      <i/>
      <sz val="12"/>
      <color rgb="FF808080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2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-0.24997711111789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/>
      <diagonal/>
    </border>
  </borders>
  <cellStyleXfs count="2">
    <xf numFmtId="0" fontId="0" fillId="0" borderId="0"/>
    <xf numFmtId="0" fontId="52" fillId="0" borderId="0" applyNumberFormat="0" applyFill="0" applyBorder="0" applyAlignment="0" applyProtection="0"/>
  </cellStyleXfs>
  <cellXfs count="192">
    <xf numFmtId="0" fontId="0" fillId="0" borderId="0" xfId="0"/>
    <xf numFmtId="0" fontId="1" fillId="0" borderId="0" xfId="0" applyFont="1"/>
    <xf numFmtId="0" fontId="2" fillId="4" borderId="0" xfId="0" applyFont="1" applyFill="1" applyProtection="1">
      <protection hidden="1"/>
    </xf>
    <xf numFmtId="0" fontId="5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3" fillId="3" borderId="0" xfId="0" applyFont="1" applyFill="1" applyProtection="1">
      <protection hidden="1"/>
    </xf>
    <xf numFmtId="0" fontId="2" fillId="3" borderId="0" xfId="0" applyFont="1" applyFill="1" applyAlignment="1" applyProtection="1">
      <alignment horizontal="right"/>
      <protection hidden="1"/>
    </xf>
    <xf numFmtId="0" fontId="2" fillId="2" borderId="0" xfId="0" applyFont="1" applyFill="1" applyProtection="1">
      <protection hidden="1"/>
    </xf>
    <xf numFmtId="0" fontId="2" fillId="5" borderId="0" xfId="0" applyFont="1" applyFill="1" applyProtection="1">
      <protection hidden="1"/>
    </xf>
    <xf numFmtId="0" fontId="2" fillId="3" borderId="4" xfId="0" applyFont="1" applyFill="1" applyBorder="1" applyProtection="1">
      <protection hidden="1"/>
    </xf>
    <xf numFmtId="0" fontId="2" fillId="3" borderId="2" xfId="0" applyFont="1" applyFill="1" applyBorder="1" applyAlignment="1" applyProtection="1">
      <alignment horizontal="center"/>
      <protection hidden="1"/>
    </xf>
    <xf numFmtId="0" fontId="2" fillId="3" borderId="3" xfId="0" applyFont="1" applyFill="1" applyBorder="1" applyProtection="1">
      <protection hidden="1"/>
    </xf>
    <xf numFmtId="0" fontId="7" fillId="3" borderId="0" xfId="0" applyFont="1" applyFill="1" applyProtection="1">
      <protection hidden="1"/>
    </xf>
    <xf numFmtId="0" fontId="3" fillId="4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13" fillId="0" borderId="0" xfId="0" applyFont="1"/>
    <xf numFmtId="0" fontId="4" fillId="3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2" fillId="9" borderId="0" xfId="0" applyFont="1" applyFill="1" applyProtection="1">
      <protection hidden="1"/>
    </xf>
    <xf numFmtId="0" fontId="2" fillId="3" borderId="5" xfId="0" applyFont="1" applyFill="1" applyBorder="1" applyAlignment="1" applyProtection="1">
      <alignment horizontal="center" vertical="center"/>
      <protection hidden="1"/>
    </xf>
    <xf numFmtId="0" fontId="3" fillId="3" borderId="6" xfId="0" applyFont="1" applyFill="1" applyBorder="1" applyAlignment="1" applyProtection="1">
      <alignment horizontal="center"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2" fillId="3" borderId="5" xfId="0" applyFont="1" applyFill="1" applyBorder="1" applyAlignment="1" applyProtection="1">
      <alignment horizontal="center"/>
      <protection hidden="1"/>
    </xf>
    <xf numFmtId="0" fontId="2" fillId="3" borderId="6" xfId="0" applyFont="1" applyFill="1" applyBorder="1" applyAlignment="1" applyProtection="1">
      <alignment horizontal="center"/>
      <protection hidden="1"/>
    </xf>
    <xf numFmtId="0" fontId="16" fillId="3" borderId="0" xfId="0" applyFont="1" applyFill="1" applyProtection="1">
      <protection hidden="1"/>
    </xf>
    <xf numFmtId="0" fontId="3" fillId="7" borderId="0" xfId="0" applyFont="1" applyFill="1" applyProtection="1">
      <protection hidden="1"/>
    </xf>
    <xf numFmtId="0" fontId="3" fillId="3" borderId="0" xfId="0" applyFont="1" applyFill="1" applyAlignment="1" applyProtection="1">
      <alignment horizontal="right"/>
      <protection hidden="1"/>
    </xf>
    <xf numFmtId="0" fontId="2" fillId="12" borderId="0" xfId="0" applyFont="1" applyFill="1" applyProtection="1">
      <protection hidden="1"/>
    </xf>
    <xf numFmtId="0" fontId="3" fillId="12" borderId="0" xfId="0" applyFont="1" applyFill="1" applyProtection="1">
      <protection hidden="1"/>
    </xf>
    <xf numFmtId="0" fontId="2" fillId="15" borderId="0" xfId="0" applyFont="1" applyFill="1" applyProtection="1">
      <protection hidden="1"/>
    </xf>
    <xf numFmtId="0" fontId="22" fillId="16" borderId="7" xfId="0" applyFont="1" applyFill="1" applyBorder="1"/>
    <xf numFmtId="0" fontId="2" fillId="10" borderId="0" xfId="0" applyFont="1" applyFill="1" applyProtection="1">
      <protection hidden="1"/>
    </xf>
    <xf numFmtId="0" fontId="39" fillId="3" borderId="0" xfId="0" applyFont="1" applyFill="1" applyProtection="1">
      <protection hidden="1"/>
    </xf>
    <xf numFmtId="0" fontId="2" fillId="6" borderId="0" xfId="0" applyFont="1" applyFill="1" applyProtection="1">
      <protection hidden="1"/>
    </xf>
    <xf numFmtId="0" fontId="4" fillId="3" borderId="0" xfId="0" applyFont="1" applyFill="1" applyAlignment="1" applyProtection="1">
      <alignment horizontal="right"/>
      <protection hidden="1"/>
    </xf>
    <xf numFmtId="0" fontId="38" fillId="17" borderId="0" xfId="0" applyFont="1" applyFill="1"/>
    <xf numFmtId="0" fontId="26" fillId="0" borderId="0" xfId="0" applyFont="1"/>
    <xf numFmtId="0" fontId="27" fillId="0" borderId="0" xfId="0" applyFont="1" applyAlignment="1">
      <alignment vertical="center"/>
    </xf>
    <xf numFmtId="0" fontId="27" fillId="11" borderId="0" xfId="0" applyFont="1" applyFill="1" applyAlignment="1">
      <alignment vertical="center"/>
    </xf>
    <xf numFmtId="0" fontId="25" fillId="11" borderId="0" xfId="0" applyFont="1" applyFill="1" applyAlignment="1">
      <alignment vertical="center"/>
    </xf>
    <xf numFmtId="0" fontId="27" fillId="6" borderId="0" xfId="0" applyFont="1" applyFill="1" applyAlignment="1">
      <alignment vertical="center"/>
    </xf>
    <xf numFmtId="0" fontId="28" fillId="12" borderId="0" xfId="0" applyFont="1" applyFill="1"/>
    <xf numFmtId="0" fontId="23" fillId="12" borderId="0" xfId="0" applyFont="1" applyFill="1"/>
    <xf numFmtId="0" fontId="14" fillId="0" borderId="0" xfId="0" applyFont="1"/>
    <xf numFmtId="0" fontId="12" fillId="0" borderId="0" xfId="0" applyFont="1"/>
    <xf numFmtId="0" fontId="20" fillId="0" borderId="0" xfId="0" applyFont="1" applyAlignment="1">
      <alignment vertical="center"/>
    </xf>
    <xf numFmtId="0" fontId="20" fillId="11" borderId="0" xfId="0" applyFont="1" applyFill="1" applyAlignment="1">
      <alignment vertical="center"/>
    </xf>
    <xf numFmtId="0" fontId="23" fillId="11" borderId="0" xfId="0" applyFont="1" applyFill="1" applyAlignment="1">
      <alignment vertical="center"/>
    </xf>
    <xf numFmtId="0" fontId="20" fillId="6" borderId="0" xfId="0" applyFont="1" applyFill="1" applyAlignment="1">
      <alignment vertical="center"/>
    </xf>
    <xf numFmtId="0" fontId="28" fillId="0" borderId="0" xfId="0" applyFont="1"/>
    <xf numFmtId="0" fontId="11" fillId="0" borderId="0" xfId="0" applyFont="1" applyAlignment="1">
      <alignment vertical="center"/>
    </xf>
    <xf numFmtId="0" fontId="29" fillId="0" borderId="0" xfId="0" applyFont="1"/>
    <xf numFmtId="0" fontId="29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20" fillId="2" borderId="0" xfId="0" applyFont="1" applyFill="1" applyAlignment="1">
      <alignment vertical="center"/>
    </xf>
    <xf numFmtId="0" fontId="30" fillId="0" borderId="0" xfId="0" applyFont="1"/>
    <xf numFmtId="0" fontId="36" fillId="0" borderId="0" xfId="0" applyFont="1"/>
    <xf numFmtId="0" fontId="35" fillId="0" borderId="0" xfId="0" applyFont="1"/>
    <xf numFmtId="0" fontId="35" fillId="11" borderId="0" xfId="0" applyFont="1" applyFill="1"/>
    <xf numFmtId="0" fontId="37" fillId="11" borderId="0" xfId="0" applyFont="1" applyFill="1"/>
    <xf numFmtId="0" fontId="35" fillId="6" borderId="0" xfId="0" applyFont="1" applyFill="1"/>
    <xf numFmtId="0" fontId="27" fillId="13" borderId="0" xfId="0" applyFont="1" applyFill="1" applyAlignment="1">
      <alignment vertical="center"/>
    </xf>
    <xf numFmtId="0" fontId="31" fillId="0" borderId="0" xfId="0" applyFont="1"/>
    <xf numFmtId="0" fontId="27" fillId="14" borderId="0" xfId="0" applyFont="1" applyFill="1" applyAlignment="1">
      <alignment vertical="center"/>
    </xf>
    <xf numFmtId="0" fontId="32" fillId="0" borderId="0" xfId="0" applyFont="1"/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3" fillId="2" borderId="0" xfId="0" applyFont="1" applyFill="1" applyAlignment="1">
      <alignment vertical="center"/>
    </xf>
    <xf numFmtId="0" fontId="33" fillId="0" borderId="0" xfId="0" applyFont="1"/>
    <xf numFmtId="0" fontId="1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15" fillId="0" borderId="0" xfId="0" applyFont="1"/>
    <xf numFmtId="0" fontId="20" fillId="13" borderId="0" xfId="0" applyFont="1" applyFill="1" applyAlignment="1">
      <alignment vertical="center"/>
    </xf>
    <xf numFmtId="0" fontId="20" fillId="14" borderId="0" xfId="0" applyFont="1" applyFill="1" applyAlignment="1">
      <alignment vertical="center"/>
    </xf>
    <xf numFmtId="0" fontId="34" fillId="0" borderId="0" xfId="0" applyFont="1"/>
    <xf numFmtId="0" fontId="41" fillId="0" borderId="0" xfId="0" applyFont="1" applyAlignment="1">
      <alignment horizontal="right"/>
    </xf>
    <xf numFmtId="0" fontId="2" fillId="3" borderId="8" xfId="0" applyFont="1" applyFill="1" applyBorder="1" applyProtection="1">
      <protection hidden="1"/>
    </xf>
    <xf numFmtId="0" fontId="4" fillId="3" borderId="8" xfId="0" applyFont="1" applyFill="1" applyBorder="1" applyProtection="1">
      <protection hidden="1"/>
    </xf>
    <xf numFmtId="0" fontId="1" fillId="2" borderId="0" xfId="0" applyFont="1" applyFill="1"/>
    <xf numFmtId="0" fontId="43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2" fillId="6" borderId="9" xfId="0" applyFont="1" applyFill="1" applyBorder="1" applyProtection="1">
      <protection hidden="1"/>
    </xf>
    <xf numFmtId="0" fontId="2" fillId="6" borderId="10" xfId="0" applyFont="1" applyFill="1" applyBorder="1" applyProtection="1">
      <protection hidden="1"/>
    </xf>
    <xf numFmtId="0" fontId="2" fillId="6" borderId="12" xfId="0" applyFont="1" applyFill="1" applyBorder="1" applyProtection="1">
      <protection hidden="1"/>
    </xf>
    <xf numFmtId="0" fontId="2" fillId="6" borderId="14" xfId="0" applyFont="1" applyFill="1" applyBorder="1" applyProtection="1">
      <protection hidden="1"/>
    </xf>
    <xf numFmtId="0" fontId="2" fillId="6" borderId="8" xfId="0" applyFont="1" applyFill="1" applyBorder="1" applyProtection="1">
      <protection hidden="1"/>
    </xf>
    <xf numFmtId="0" fontId="3" fillId="10" borderId="9" xfId="0" applyFont="1" applyFill="1" applyBorder="1" applyProtection="1">
      <protection hidden="1"/>
    </xf>
    <xf numFmtId="0" fontId="2" fillId="10" borderId="10" xfId="0" applyFont="1" applyFill="1" applyBorder="1" applyProtection="1">
      <protection hidden="1"/>
    </xf>
    <xf numFmtId="0" fontId="24" fillId="10" borderId="11" xfId="0" applyFont="1" applyFill="1" applyBorder="1" applyProtection="1">
      <protection hidden="1"/>
    </xf>
    <xf numFmtId="0" fontId="3" fillId="10" borderId="12" xfId="0" applyFont="1" applyFill="1" applyBorder="1" applyProtection="1">
      <protection hidden="1"/>
    </xf>
    <xf numFmtId="0" fontId="24" fillId="10" borderId="13" xfId="0" applyFont="1" applyFill="1" applyBorder="1" applyProtection="1">
      <protection hidden="1"/>
    </xf>
    <xf numFmtId="0" fontId="24" fillId="2" borderId="13" xfId="0" applyFont="1" applyFill="1" applyBorder="1" applyProtection="1">
      <protection hidden="1"/>
    </xf>
    <xf numFmtId="0" fontId="3" fillId="10" borderId="14" xfId="0" applyFont="1" applyFill="1" applyBorder="1" applyProtection="1">
      <protection hidden="1"/>
    </xf>
    <xf numFmtId="0" fontId="2" fillId="10" borderId="8" xfId="0" applyFont="1" applyFill="1" applyBorder="1" applyProtection="1">
      <protection hidden="1"/>
    </xf>
    <xf numFmtId="0" fontId="24" fillId="2" borderId="15" xfId="0" applyFont="1" applyFill="1" applyBorder="1" applyProtection="1">
      <protection hidden="1"/>
    </xf>
    <xf numFmtId="0" fontId="2" fillId="10" borderId="9" xfId="0" applyFont="1" applyFill="1" applyBorder="1" applyProtection="1">
      <protection hidden="1"/>
    </xf>
    <xf numFmtId="0" fontId="10" fillId="10" borderId="11" xfId="0" applyFont="1" applyFill="1" applyBorder="1" applyProtection="1">
      <protection hidden="1"/>
    </xf>
    <xf numFmtId="0" fontId="2" fillId="10" borderId="12" xfId="0" applyFont="1" applyFill="1" applyBorder="1" applyProtection="1">
      <protection hidden="1"/>
    </xf>
    <xf numFmtId="0" fontId="2" fillId="10" borderId="14" xfId="0" applyFont="1" applyFill="1" applyBorder="1" applyProtection="1">
      <protection hidden="1"/>
    </xf>
    <xf numFmtId="0" fontId="24" fillId="6" borderId="11" xfId="0" applyFont="1" applyFill="1" applyBorder="1" applyProtection="1">
      <protection hidden="1"/>
    </xf>
    <xf numFmtId="0" fontId="43" fillId="0" borderId="0" xfId="0" applyFont="1"/>
    <xf numFmtId="0" fontId="24" fillId="2" borderId="11" xfId="0" applyFont="1" applyFill="1" applyBorder="1" applyProtection="1">
      <protection hidden="1"/>
    </xf>
    <xf numFmtId="0" fontId="2" fillId="10" borderId="5" xfId="0" applyFont="1" applyFill="1" applyBorder="1" applyAlignment="1" applyProtection="1">
      <alignment horizontal="left"/>
      <protection hidden="1"/>
    </xf>
    <xf numFmtId="0" fontId="2" fillId="10" borderId="16" xfId="0" applyFont="1" applyFill="1" applyBorder="1" applyAlignment="1" applyProtection="1">
      <alignment horizontal="left"/>
      <protection hidden="1"/>
    </xf>
    <xf numFmtId="0" fontId="40" fillId="6" borderId="16" xfId="0" applyFont="1" applyFill="1" applyBorder="1" applyAlignment="1">
      <alignment horizontal="left" vertical="center"/>
    </xf>
    <xf numFmtId="0" fontId="45" fillId="17" borderId="0" xfId="0" applyFont="1" applyFill="1"/>
    <xf numFmtId="0" fontId="2" fillId="0" borderId="0" xfId="0" applyFont="1" applyProtection="1">
      <protection hidden="1"/>
    </xf>
    <xf numFmtId="0" fontId="39" fillId="0" borderId="0" xfId="0" applyFont="1" applyProtection="1">
      <protection hidden="1"/>
    </xf>
    <xf numFmtId="0" fontId="3" fillId="9" borderId="9" xfId="0" applyFont="1" applyFill="1" applyBorder="1" applyProtection="1">
      <protection hidden="1"/>
    </xf>
    <xf numFmtId="0" fontId="2" fillId="9" borderId="10" xfId="0" applyFont="1" applyFill="1" applyBorder="1" applyProtection="1">
      <protection hidden="1"/>
    </xf>
    <xf numFmtId="0" fontId="24" fillId="9" borderId="11" xfId="0" applyFont="1" applyFill="1" applyBorder="1" applyProtection="1">
      <protection hidden="1"/>
    </xf>
    <xf numFmtId="0" fontId="2" fillId="9" borderId="9" xfId="0" applyFont="1" applyFill="1" applyBorder="1" applyProtection="1">
      <protection hidden="1"/>
    </xf>
    <xf numFmtId="0" fontId="10" fillId="9" borderId="11" xfId="0" applyFont="1" applyFill="1" applyBorder="1" applyProtection="1">
      <protection hidden="1"/>
    </xf>
    <xf numFmtId="0" fontId="3" fillId="9" borderId="12" xfId="0" applyFont="1" applyFill="1" applyBorder="1" applyProtection="1">
      <protection hidden="1"/>
    </xf>
    <xf numFmtId="0" fontId="2" fillId="9" borderId="12" xfId="0" applyFont="1" applyFill="1" applyBorder="1" applyProtection="1">
      <protection hidden="1"/>
    </xf>
    <xf numFmtId="0" fontId="2" fillId="3" borderId="0" xfId="0" applyFont="1" applyFill="1" applyAlignment="1" applyProtection="1">
      <alignment horizontal="left"/>
      <protection hidden="1"/>
    </xf>
    <xf numFmtId="0" fontId="24" fillId="9" borderId="13" xfId="0" applyFont="1" applyFill="1" applyBorder="1" applyProtection="1">
      <protection hidden="1"/>
    </xf>
    <xf numFmtId="0" fontId="3" fillId="9" borderId="14" xfId="0" applyFont="1" applyFill="1" applyBorder="1" applyProtection="1">
      <protection hidden="1"/>
    </xf>
    <xf numFmtId="0" fontId="2" fillId="9" borderId="8" xfId="0" applyFont="1" applyFill="1" applyBorder="1" applyProtection="1">
      <protection hidden="1"/>
    </xf>
    <xf numFmtId="0" fontId="24" fillId="9" borderId="15" xfId="0" applyFont="1" applyFill="1" applyBorder="1" applyProtection="1">
      <protection hidden="1"/>
    </xf>
    <xf numFmtId="0" fontId="2" fillId="9" borderId="14" xfId="0" applyFont="1" applyFill="1" applyBorder="1" applyProtection="1">
      <protection hidden="1"/>
    </xf>
    <xf numFmtId="0" fontId="38" fillId="10" borderId="0" xfId="0" applyFont="1" applyFill="1" applyProtection="1">
      <protection hidden="1"/>
    </xf>
    <xf numFmtId="0" fontId="46" fillId="0" borderId="0" xfId="0" applyFont="1"/>
    <xf numFmtId="0" fontId="3" fillId="0" borderId="9" xfId="0" applyFont="1" applyBorder="1" applyProtection="1">
      <protection hidden="1"/>
    </xf>
    <xf numFmtId="0" fontId="2" fillId="0" borderId="10" xfId="0" applyFont="1" applyBorder="1" applyProtection="1">
      <protection hidden="1"/>
    </xf>
    <xf numFmtId="0" fontId="24" fillId="0" borderId="11" xfId="0" applyFont="1" applyBorder="1" applyProtection="1">
      <protection hidden="1"/>
    </xf>
    <xf numFmtId="0" fontId="2" fillId="0" borderId="9" xfId="0" applyFont="1" applyBorder="1" applyProtection="1">
      <protection hidden="1"/>
    </xf>
    <xf numFmtId="0" fontId="10" fillId="0" borderId="11" xfId="0" applyFont="1" applyBorder="1" applyProtection="1">
      <protection hidden="1"/>
    </xf>
    <xf numFmtId="0" fontId="3" fillId="0" borderId="12" xfId="0" applyFont="1" applyBorder="1" applyProtection="1">
      <protection hidden="1"/>
    </xf>
    <xf numFmtId="0" fontId="24" fillId="0" borderId="13" xfId="0" applyFont="1" applyBorder="1" applyProtection="1">
      <protection hidden="1"/>
    </xf>
    <xf numFmtId="0" fontId="2" fillId="0" borderId="12" xfId="0" applyFont="1" applyBorder="1" applyProtection="1">
      <protection hidden="1"/>
    </xf>
    <xf numFmtId="0" fontId="3" fillId="0" borderId="14" xfId="0" applyFont="1" applyBorder="1" applyProtection="1">
      <protection hidden="1"/>
    </xf>
    <xf numFmtId="0" fontId="2" fillId="0" borderId="8" xfId="0" applyFont="1" applyBorder="1" applyProtection="1">
      <protection hidden="1"/>
    </xf>
    <xf numFmtId="0" fontId="24" fillId="0" borderId="15" xfId="0" applyFont="1" applyBorder="1" applyProtection="1">
      <protection hidden="1"/>
    </xf>
    <xf numFmtId="0" fontId="2" fillId="0" borderId="14" xfId="0" applyFont="1" applyBorder="1" applyProtection="1">
      <protection hidden="1"/>
    </xf>
    <xf numFmtId="0" fontId="3" fillId="15" borderId="12" xfId="0" applyFont="1" applyFill="1" applyBorder="1" applyProtection="1">
      <protection hidden="1"/>
    </xf>
    <xf numFmtId="0" fontId="24" fillId="15" borderId="13" xfId="0" applyFont="1" applyFill="1" applyBorder="1" applyProtection="1">
      <protection hidden="1"/>
    </xf>
    <xf numFmtId="0" fontId="2" fillId="15" borderId="12" xfId="0" applyFont="1" applyFill="1" applyBorder="1" applyProtection="1">
      <protection hidden="1"/>
    </xf>
    <xf numFmtId="0" fontId="23" fillId="11" borderId="0" xfId="0" applyFont="1" applyFill="1"/>
    <xf numFmtId="0" fontId="25" fillId="13" borderId="0" xfId="0" applyFont="1" applyFill="1" applyAlignment="1">
      <alignment vertical="center"/>
    </xf>
    <xf numFmtId="0" fontId="23" fillId="13" borderId="0" xfId="0" applyFont="1" applyFill="1" applyAlignment="1">
      <alignment vertical="center"/>
    </xf>
    <xf numFmtId="0" fontId="35" fillId="13" borderId="0" xfId="0" applyFont="1" applyFill="1"/>
    <xf numFmtId="0" fontId="37" fillId="13" borderId="0" xfId="0" applyFont="1" applyFill="1"/>
    <xf numFmtId="0" fontId="2" fillId="3" borderId="9" xfId="0" applyFont="1" applyFill="1" applyBorder="1" applyProtection="1">
      <protection hidden="1"/>
    </xf>
    <xf numFmtId="0" fontId="2" fillId="3" borderId="11" xfId="0" applyFont="1" applyFill="1" applyBorder="1" applyProtection="1">
      <protection hidden="1"/>
    </xf>
    <xf numFmtId="0" fontId="2" fillId="3" borderId="12" xfId="0" applyFont="1" applyFill="1" applyBorder="1" applyProtection="1">
      <protection hidden="1"/>
    </xf>
    <xf numFmtId="0" fontId="2" fillId="3" borderId="13" xfId="0" applyFont="1" applyFill="1" applyBorder="1" applyProtection="1">
      <protection hidden="1"/>
    </xf>
    <xf numFmtId="0" fontId="2" fillId="3" borderId="14" xfId="0" applyFont="1" applyFill="1" applyBorder="1" applyProtection="1">
      <protection hidden="1"/>
    </xf>
    <xf numFmtId="0" fontId="3" fillId="3" borderId="15" xfId="0" applyFont="1" applyFill="1" applyBorder="1" applyProtection="1">
      <protection hidden="1"/>
    </xf>
    <xf numFmtId="0" fontId="2" fillId="3" borderId="10" xfId="0" applyFont="1" applyFill="1" applyBorder="1" applyProtection="1">
      <protection hidden="1"/>
    </xf>
    <xf numFmtId="0" fontId="3" fillId="3" borderId="8" xfId="0" applyFont="1" applyFill="1" applyBorder="1" applyProtection="1">
      <protection hidden="1"/>
    </xf>
    <xf numFmtId="0" fontId="48" fillId="0" borderId="0" xfId="0" applyFont="1"/>
    <xf numFmtId="0" fontId="24" fillId="0" borderId="10" xfId="0" applyFont="1" applyBorder="1" applyProtection="1">
      <protection hidden="1"/>
    </xf>
    <xf numFmtId="0" fontId="24" fillId="0" borderId="0" xfId="0" applyFont="1" applyProtection="1">
      <protection hidden="1"/>
    </xf>
    <xf numFmtId="0" fontId="24" fillId="2" borderId="0" xfId="0" applyFont="1" applyFill="1" applyProtection="1">
      <protection hidden="1"/>
    </xf>
    <xf numFmtId="0" fontId="24" fillId="15" borderId="0" xfId="0" applyFont="1" applyFill="1" applyProtection="1">
      <protection hidden="1"/>
    </xf>
    <xf numFmtId="0" fontId="24" fillId="0" borderId="8" xfId="0" applyFont="1" applyBorder="1" applyProtection="1">
      <protection hidden="1"/>
    </xf>
    <xf numFmtId="0" fontId="25" fillId="15" borderId="0" xfId="0" applyFont="1" applyFill="1" applyAlignment="1">
      <alignment vertical="center"/>
    </xf>
    <xf numFmtId="0" fontId="23" fillId="15" borderId="0" xfId="0" applyFont="1" applyFill="1" applyAlignment="1">
      <alignment vertical="center"/>
    </xf>
    <xf numFmtId="0" fontId="31" fillId="11" borderId="0" xfId="0" applyFont="1" applyFill="1" applyAlignment="1">
      <alignment vertical="center"/>
    </xf>
    <xf numFmtId="0" fontId="31" fillId="15" borderId="0" xfId="0" applyFont="1" applyFill="1" applyAlignment="1">
      <alignment vertical="center"/>
    </xf>
    <xf numFmtId="0" fontId="31" fillId="13" borderId="0" xfId="0" applyFont="1" applyFill="1" applyAlignment="1">
      <alignment vertical="center"/>
    </xf>
    <xf numFmtId="0" fontId="25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37" fillId="0" borderId="0" xfId="0" applyFont="1"/>
    <xf numFmtId="0" fontId="49" fillId="15" borderId="0" xfId="0" applyFont="1" applyFill="1" applyAlignment="1">
      <alignment vertical="center"/>
    </xf>
    <xf numFmtId="0" fontId="2" fillId="3" borderId="1" xfId="0" applyFont="1" applyFill="1" applyBorder="1" applyProtection="1">
      <protection hidden="1"/>
    </xf>
    <xf numFmtId="0" fontId="2" fillId="14" borderId="0" xfId="0" applyFont="1" applyFill="1" applyProtection="1">
      <protection hidden="1"/>
    </xf>
    <xf numFmtId="0" fontId="24" fillId="18" borderId="13" xfId="0" applyFont="1" applyFill="1" applyBorder="1" applyProtection="1">
      <protection hidden="1"/>
    </xf>
    <xf numFmtId="0" fontId="24" fillId="19" borderId="0" xfId="0" applyFont="1" applyFill="1" applyProtection="1">
      <protection hidden="1"/>
    </xf>
    <xf numFmtId="0" fontId="24" fillId="20" borderId="13" xfId="0" applyFont="1" applyFill="1" applyBorder="1" applyProtection="1">
      <protection hidden="1"/>
    </xf>
    <xf numFmtId="0" fontId="2" fillId="14" borderId="1" xfId="0" applyFont="1" applyFill="1" applyBorder="1" applyProtection="1">
      <protection hidden="1"/>
    </xf>
    <xf numFmtId="0" fontId="2" fillId="0" borderId="1" xfId="0" applyFont="1" applyBorder="1" applyProtection="1">
      <protection hidden="1"/>
    </xf>
    <xf numFmtId="0" fontId="6" fillId="3" borderId="0" xfId="0" applyFont="1" applyFill="1" applyAlignment="1" applyProtection="1">
      <alignment horizontal="left"/>
      <protection hidden="1"/>
    </xf>
    <xf numFmtId="0" fontId="2" fillId="13" borderId="14" xfId="0" applyFont="1" applyFill="1" applyBorder="1" applyProtection="1">
      <protection hidden="1"/>
    </xf>
    <xf numFmtId="0" fontId="50" fillId="10" borderId="1" xfId="0" applyFont="1" applyFill="1" applyBorder="1" applyAlignment="1" applyProtection="1">
      <alignment horizontal="left" vertical="center"/>
      <protection hidden="1"/>
    </xf>
    <xf numFmtId="0" fontId="0" fillId="0" borderId="0" xfId="0" applyProtection="1">
      <protection hidden="1"/>
    </xf>
    <xf numFmtId="0" fontId="21" fillId="16" borderId="17" xfId="0" applyFont="1" applyFill="1" applyBorder="1" applyProtection="1">
      <protection hidden="1"/>
    </xf>
    <xf numFmtId="0" fontId="22" fillId="16" borderId="18" xfId="0" applyFont="1" applyFill="1" applyBorder="1" applyProtection="1">
      <protection hidden="1"/>
    </xf>
    <xf numFmtId="0" fontId="22" fillId="16" borderId="7" xfId="0" applyFont="1" applyFill="1" applyBorder="1" applyProtection="1">
      <protection hidden="1"/>
    </xf>
    <xf numFmtId="0" fontId="47" fillId="16" borderId="7" xfId="0" applyFont="1" applyFill="1" applyBorder="1" applyProtection="1">
      <protection hidden="1"/>
    </xf>
    <xf numFmtId="0" fontId="21" fillId="16" borderId="7" xfId="0" applyFont="1" applyFill="1" applyBorder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38" fillId="15" borderId="0" xfId="0" applyFont="1" applyFill="1" applyProtection="1">
      <protection hidden="1"/>
    </xf>
    <xf numFmtId="0" fontId="46" fillId="0" borderId="0" xfId="0" applyFont="1" applyAlignment="1" applyProtection="1">
      <alignment horizontal="right"/>
      <protection hidden="1"/>
    </xf>
    <xf numFmtId="0" fontId="22" fillId="16" borderId="7" xfId="0" applyFont="1" applyFill="1" applyBorder="1" applyAlignment="1" applyProtection="1">
      <alignment wrapText="1"/>
      <protection hidden="1"/>
    </xf>
    <xf numFmtId="0" fontId="45" fillId="10" borderId="0" xfId="0" applyFont="1" applyFill="1" applyProtection="1">
      <protection hidden="1"/>
    </xf>
    <xf numFmtId="0" fontId="52" fillId="0" borderId="0" xfId="1" applyProtection="1">
      <protection hidden="1"/>
    </xf>
    <xf numFmtId="49" fontId="0" fillId="0" borderId="0" xfId="0" applyNumberFormat="1" applyAlignment="1" applyProtection="1">
      <alignment horizontal="left"/>
      <protection hidden="1"/>
    </xf>
    <xf numFmtId="0" fontId="0" fillId="0" borderId="0" xfId="0" applyAlignment="1" applyProtection="1">
      <alignment wrapText="1"/>
      <protection hidden="1"/>
    </xf>
    <xf numFmtId="0" fontId="1" fillId="0" borderId="0" xfId="0" applyFont="1" applyAlignment="1" applyProtection="1">
      <alignment wrapText="1"/>
      <protection hidden="1"/>
    </xf>
  </cellXfs>
  <cellStyles count="2">
    <cellStyle name="Hiperpovezava" xfId="1" builtinId="8"/>
    <cellStyle name="Navadno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ECFF"/>
      <color rgb="FF008000"/>
      <color rgb="FF0066FF"/>
      <color rgb="FFFFCCFF"/>
      <color rgb="FFFF99FF"/>
      <color rgb="FF009900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1</xdr:row>
      <xdr:rowOff>30480</xdr:rowOff>
    </xdr:from>
    <xdr:to>
      <xdr:col>2</xdr:col>
      <xdr:colOff>0</xdr:colOff>
      <xdr:row>9</xdr:row>
      <xdr:rowOff>76200</xdr:rowOff>
    </xdr:to>
    <xdr:sp macro="" textlink="">
      <xdr:nvSpPr>
        <xdr:cNvPr id="2" name="PoljeZBesedilom 1">
          <a:extLst>
            <a:ext uri="{FF2B5EF4-FFF2-40B4-BE49-F238E27FC236}">
              <a16:creationId xmlns:a16="http://schemas.microsoft.com/office/drawing/2014/main" id="{AEE088A5-1AF1-F75B-7FA7-09E5D7BFABE6}"/>
            </a:ext>
          </a:extLst>
        </xdr:cNvPr>
        <xdr:cNvSpPr txBox="1"/>
      </xdr:nvSpPr>
      <xdr:spPr>
        <a:xfrm>
          <a:off x="1112520" y="220980"/>
          <a:ext cx="3474720" cy="17830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600"/>
            </a:spcAft>
          </a:pP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Kitajska osebna imena so običajno sestavljena </a:t>
          </a:r>
          <a:r>
            <a:rPr lang="sl-SI" sz="11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iz treh zlogov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pPr>
            <a:spcAft>
              <a:spcPts val="600"/>
            </a:spcAft>
          </a:pPr>
          <a:r>
            <a:rPr lang="sl-SI" sz="1150" b="1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Prvi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zlog je </a:t>
          </a:r>
          <a:r>
            <a:rPr lang="sl-SI" sz="11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priimek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sl-SI" sz="1150" b="1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drugi in tretji 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zlog sta </a:t>
          </a:r>
          <a:r>
            <a:rPr lang="sl-SI" sz="11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ime</a:t>
          </a:r>
          <a:r>
            <a:rPr lang="sl-SI" sz="115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sl-SI" sz="11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br>
            <a:rPr lang="sl-SI" sz="11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sl-SI" sz="11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npr. </a:t>
          </a:r>
          <a:r>
            <a:rPr lang="sl-SI" sz="115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Zhang Yimou.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pPr algn="l">
            <a:spcAft>
              <a:spcPts val="600"/>
            </a:spcAft>
          </a:pP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Nekatera osebna imena so </a:t>
          </a:r>
          <a:r>
            <a:rPr lang="sl-SI" sz="11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dvozložna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pri čemer je </a:t>
          </a:r>
          <a:b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lang="sl-SI" sz="1150" b="1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prvi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zlog </a:t>
          </a:r>
          <a:r>
            <a:rPr lang="sl-SI" sz="11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priimek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in </a:t>
          </a:r>
          <a:r>
            <a:rPr lang="sl-SI" sz="1150" b="1">
              <a:solidFill>
                <a:srgbClr val="0070C0"/>
              </a:solidFill>
              <a:effectLst/>
              <a:latin typeface="+mn-lt"/>
              <a:ea typeface="+mn-ea"/>
              <a:cs typeface="+mn-cs"/>
            </a:rPr>
            <a:t>drugi</a:t>
          </a:r>
          <a:r>
            <a:rPr lang="sl-SI" sz="115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zlog </a:t>
          </a:r>
          <a:r>
            <a:rPr lang="sl-SI" sz="115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ime</a:t>
          </a:r>
          <a:r>
            <a:rPr lang="sl-SI" sz="115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  <a:r>
            <a:rPr lang="sl-SI" sz="11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npr. </a:t>
          </a:r>
          <a:r>
            <a:rPr lang="sl-SI" sz="115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Lin Dan</a:t>
          </a:r>
          <a:r>
            <a:rPr lang="sl-SI" sz="115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sl-SI" sz="115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spcAft>
              <a:spcPts val="600"/>
            </a:spcAft>
          </a:pPr>
          <a:r>
            <a:rPr lang="sl-SI" sz="115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Poznamo</a:t>
          </a:r>
          <a:r>
            <a:rPr lang="sl-SI" sz="11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še peščico dvozložnih priimkov, katerim prav tako sledi ime, npr. </a:t>
          </a:r>
          <a:r>
            <a:rPr lang="sl-SI" sz="115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Sima Qian</a:t>
          </a:r>
          <a:r>
            <a:rPr lang="sl-SI" sz="115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ali </a:t>
          </a:r>
          <a:r>
            <a:rPr lang="sl-SI" sz="1150" b="0" i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Ouyang Zhaodeng</a:t>
          </a:r>
          <a:r>
            <a:rPr lang="sl-SI" sz="115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sl-SI" sz="115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sl-SI" sz="115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pravopisna-komisija.zrc-sazu.si/Prenosi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52C51-6E18-418F-ADDE-5E2A281250C0}">
  <sheetPr codeName="List1">
    <tabColor rgb="FFCCECFF"/>
  </sheetPr>
  <dimension ref="A1:Z1000"/>
  <sheetViews>
    <sheetView zoomScale="190" zoomScaleNormal="190" workbookViewId="0">
      <pane ySplit="1" topLeftCell="A211" activePane="bottomLeft" state="frozen"/>
      <selection activeCell="J1" sqref="J1"/>
      <selection pane="bottomLeft" activeCell="B410" sqref="B410"/>
    </sheetView>
  </sheetViews>
  <sheetFormatPr defaultRowHeight="14.4" x14ac:dyDescent="0.3"/>
  <cols>
    <col min="1" max="1" width="8.88671875" style="45"/>
    <col min="2" max="2" width="8.88671875" style="75"/>
    <col min="3" max="12" width="8.88671875" style="45"/>
    <col min="13" max="13" width="8.88671875" style="75"/>
    <col min="14" max="23" width="8.88671875" style="45"/>
    <col min="25" max="16384" width="8.88671875" style="45"/>
  </cols>
  <sheetData>
    <row r="1" spans="1:26" x14ac:dyDescent="0.3">
      <c r="A1" s="37" t="s">
        <v>0</v>
      </c>
      <c r="B1" s="38" t="s">
        <v>819</v>
      </c>
      <c r="C1" s="38" t="s">
        <v>820</v>
      </c>
      <c r="D1" s="38" t="s">
        <v>1120</v>
      </c>
      <c r="E1" s="39" t="s">
        <v>986</v>
      </c>
      <c r="F1" s="40" t="s">
        <v>987</v>
      </c>
      <c r="G1" s="39" t="s">
        <v>988</v>
      </c>
      <c r="H1" s="40" t="s">
        <v>989</v>
      </c>
      <c r="I1" s="39" t="s">
        <v>990</v>
      </c>
      <c r="J1" s="40" t="s">
        <v>991</v>
      </c>
      <c r="K1" s="41" t="s">
        <v>1117</v>
      </c>
      <c r="L1" s="41" t="s">
        <v>1118</v>
      </c>
      <c r="M1" s="37" t="s">
        <v>3919</v>
      </c>
      <c r="N1" s="37" t="s">
        <v>3920</v>
      </c>
      <c r="O1" s="37" t="s">
        <v>3921</v>
      </c>
      <c r="P1" s="42" t="s">
        <v>3945</v>
      </c>
      <c r="Q1" s="43" t="s">
        <v>3946</v>
      </c>
      <c r="R1" s="42" t="s">
        <v>3947</v>
      </c>
      <c r="S1" s="43" t="s">
        <v>3948</v>
      </c>
      <c r="T1" s="42" t="s">
        <v>3949</v>
      </c>
      <c r="U1" s="43" t="s">
        <v>3950</v>
      </c>
      <c r="V1" s="41" t="s">
        <v>1117</v>
      </c>
      <c r="W1" s="41" t="s">
        <v>4510</v>
      </c>
      <c r="Y1" s="44"/>
      <c r="Z1" s="44"/>
    </row>
    <row r="2" spans="1:26" x14ac:dyDescent="0.3">
      <c r="A2" s="37" t="s">
        <v>1</v>
      </c>
      <c r="B2" s="38" t="s">
        <v>2</v>
      </c>
      <c r="C2" s="46" t="s">
        <v>1</v>
      </c>
      <c r="D2" s="46" t="s">
        <v>2</v>
      </c>
      <c r="E2" s="47" t="s">
        <v>1251</v>
      </c>
      <c r="F2" s="48" t="s">
        <v>1252</v>
      </c>
      <c r="G2" s="47" t="s">
        <v>1253</v>
      </c>
      <c r="H2" s="48" t="s">
        <v>1254</v>
      </c>
      <c r="I2" s="47" t="s">
        <v>1255</v>
      </c>
      <c r="J2" s="48" t="s">
        <v>1256</v>
      </c>
      <c r="K2" s="49" t="s">
        <v>4511</v>
      </c>
      <c r="L2" s="49" t="s">
        <v>1258</v>
      </c>
      <c r="M2" s="37" t="s">
        <v>2</v>
      </c>
      <c r="N2" s="50" t="s">
        <v>1</v>
      </c>
      <c r="O2" s="50" t="s">
        <v>2</v>
      </c>
      <c r="P2" s="42" t="s">
        <v>1251</v>
      </c>
      <c r="Q2" s="43" t="s">
        <v>1252</v>
      </c>
      <c r="R2" s="42" t="s">
        <v>1253</v>
      </c>
      <c r="S2" s="43" t="s">
        <v>1254</v>
      </c>
      <c r="T2" s="42" t="s">
        <v>1255</v>
      </c>
      <c r="U2" s="43" t="s">
        <v>1256</v>
      </c>
      <c r="V2" s="49" t="s">
        <v>4511</v>
      </c>
      <c r="W2" s="49" t="s">
        <v>1258</v>
      </c>
      <c r="X2" s="51"/>
      <c r="Y2" s="44"/>
      <c r="Z2" s="44"/>
    </row>
    <row r="3" spans="1:26" x14ac:dyDescent="0.3">
      <c r="A3" s="37" t="s">
        <v>4</v>
      </c>
      <c r="B3" s="38" t="s">
        <v>5</v>
      </c>
      <c r="C3" s="46" t="s">
        <v>6</v>
      </c>
      <c r="D3" s="46" t="s">
        <v>5</v>
      </c>
      <c r="E3" s="47" t="s">
        <v>1259</v>
      </c>
      <c r="F3" s="48" t="s">
        <v>1252</v>
      </c>
      <c r="G3" s="47" t="s">
        <v>1260</v>
      </c>
      <c r="H3" s="48" t="s">
        <v>1254</v>
      </c>
      <c r="I3" s="47" t="s">
        <v>1261</v>
      </c>
      <c r="J3" s="48" t="s">
        <v>1256</v>
      </c>
      <c r="K3" s="49" t="s">
        <v>1262</v>
      </c>
      <c r="L3" s="49" t="s">
        <v>1258</v>
      </c>
      <c r="M3" s="37" t="s">
        <v>5</v>
      </c>
      <c r="N3" s="50" t="s">
        <v>6</v>
      </c>
      <c r="O3" s="50" t="s">
        <v>5</v>
      </c>
      <c r="P3" s="42" t="s">
        <v>1259</v>
      </c>
      <c r="Q3" s="43" t="s">
        <v>1252</v>
      </c>
      <c r="R3" s="42" t="s">
        <v>1260</v>
      </c>
      <c r="S3" s="43" t="s">
        <v>1254</v>
      </c>
      <c r="T3" s="42" t="s">
        <v>1261</v>
      </c>
      <c r="U3" s="43" t="s">
        <v>1256</v>
      </c>
      <c r="V3" s="49" t="s">
        <v>1262</v>
      </c>
      <c r="W3" s="49" t="s">
        <v>1258</v>
      </c>
      <c r="Y3" s="44"/>
      <c r="Z3" s="44"/>
    </row>
    <row r="4" spans="1:26" x14ac:dyDescent="0.3">
      <c r="A4" s="37" t="s">
        <v>7</v>
      </c>
      <c r="B4" s="38" t="s">
        <v>8</v>
      </c>
      <c r="C4" s="46" t="s">
        <v>7</v>
      </c>
      <c r="D4" s="46" t="s">
        <v>8</v>
      </c>
      <c r="E4" s="47" t="s">
        <v>1263</v>
      </c>
      <c r="F4" s="48" t="s">
        <v>1264</v>
      </c>
      <c r="G4" s="47" t="s">
        <v>1265</v>
      </c>
      <c r="H4" s="48" t="s">
        <v>1266</v>
      </c>
      <c r="I4" s="47" t="s">
        <v>1267</v>
      </c>
      <c r="J4" s="48" t="s">
        <v>1268</v>
      </c>
      <c r="K4" s="49" t="s">
        <v>1269</v>
      </c>
      <c r="L4" s="49" t="s">
        <v>1270</v>
      </c>
      <c r="M4" s="37" t="s">
        <v>8</v>
      </c>
      <c r="N4" s="50" t="s">
        <v>7</v>
      </c>
      <c r="O4" s="50" t="s">
        <v>8</v>
      </c>
      <c r="P4" s="42" t="s">
        <v>1263</v>
      </c>
      <c r="Q4" s="43" t="s">
        <v>1264</v>
      </c>
      <c r="R4" s="42" t="s">
        <v>1265</v>
      </c>
      <c r="S4" s="43" t="s">
        <v>1266</v>
      </c>
      <c r="T4" s="42" t="s">
        <v>1267</v>
      </c>
      <c r="U4" s="43" t="s">
        <v>1268</v>
      </c>
      <c r="V4" s="49" t="s">
        <v>1269</v>
      </c>
      <c r="W4" s="49" t="s">
        <v>1270</v>
      </c>
      <c r="Y4" s="44"/>
      <c r="Z4" s="44"/>
    </row>
    <row r="5" spans="1:26" x14ac:dyDescent="0.3">
      <c r="A5" s="37" t="s">
        <v>11</v>
      </c>
      <c r="B5" s="38" t="s">
        <v>1135</v>
      </c>
      <c r="C5" s="46" t="s">
        <v>11</v>
      </c>
      <c r="D5" s="46" t="s">
        <v>12</v>
      </c>
      <c r="E5" s="47" t="s">
        <v>1271</v>
      </c>
      <c r="F5" s="48" t="s">
        <v>1272</v>
      </c>
      <c r="G5" s="47" t="s">
        <v>1273</v>
      </c>
      <c r="H5" s="48" t="s">
        <v>1274</v>
      </c>
      <c r="I5" s="47" t="s">
        <v>1275</v>
      </c>
      <c r="J5" s="48" t="s">
        <v>1276</v>
      </c>
      <c r="K5" s="49" t="s">
        <v>1277</v>
      </c>
      <c r="L5" s="49" t="s">
        <v>1278</v>
      </c>
      <c r="M5" s="37" t="s">
        <v>1135</v>
      </c>
      <c r="N5" s="50" t="s">
        <v>11</v>
      </c>
      <c r="O5" s="50" t="s">
        <v>12</v>
      </c>
      <c r="P5" s="42" t="s">
        <v>1271</v>
      </c>
      <c r="Q5" s="43" t="s">
        <v>1272</v>
      </c>
      <c r="R5" s="42" t="s">
        <v>1273</v>
      </c>
      <c r="S5" s="43" t="s">
        <v>1274</v>
      </c>
      <c r="T5" s="42" t="s">
        <v>1275</v>
      </c>
      <c r="U5" s="43" t="s">
        <v>1276</v>
      </c>
      <c r="V5" s="49" t="s">
        <v>1277</v>
      </c>
      <c r="W5" s="49" t="s">
        <v>1278</v>
      </c>
      <c r="Y5" s="44"/>
      <c r="Z5" s="44"/>
    </row>
    <row r="6" spans="1:26" x14ac:dyDescent="0.3">
      <c r="A6" s="52" t="s">
        <v>15</v>
      </c>
      <c r="B6" s="53" t="s">
        <v>16</v>
      </c>
      <c r="C6" s="54" t="s">
        <v>15</v>
      </c>
      <c r="D6" s="54" t="s">
        <v>16</v>
      </c>
      <c r="E6" s="47" t="s">
        <v>1279</v>
      </c>
      <c r="F6" s="48" t="s">
        <v>1280</v>
      </c>
      <c r="G6" s="47" t="s">
        <v>1281</v>
      </c>
      <c r="H6" s="48" t="s">
        <v>1282</v>
      </c>
      <c r="I6" s="47" t="s">
        <v>1283</v>
      </c>
      <c r="J6" s="48" t="s">
        <v>1284</v>
      </c>
      <c r="K6" s="55" t="s">
        <v>1257</v>
      </c>
      <c r="L6" s="55" t="s">
        <v>1258</v>
      </c>
      <c r="M6" s="52" t="s">
        <v>16</v>
      </c>
      <c r="N6" s="56" t="s">
        <v>15</v>
      </c>
      <c r="O6" s="56" t="s">
        <v>16</v>
      </c>
      <c r="P6" s="42" t="s">
        <v>1279</v>
      </c>
      <c r="Q6" s="43" t="s">
        <v>1280</v>
      </c>
      <c r="R6" s="42" t="s">
        <v>1281</v>
      </c>
      <c r="S6" s="43" t="s">
        <v>1282</v>
      </c>
      <c r="T6" s="42" t="s">
        <v>1283</v>
      </c>
      <c r="U6" s="43" t="s">
        <v>1284</v>
      </c>
      <c r="V6" s="55" t="s">
        <v>1257</v>
      </c>
      <c r="W6" s="55" t="s">
        <v>1258</v>
      </c>
      <c r="Y6" s="44"/>
      <c r="Z6" s="44"/>
    </row>
    <row r="7" spans="1:26" x14ac:dyDescent="0.3">
      <c r="A7" s="37" t="s">
        <v>18</v>
      </c>
      <c r="B7" s="38" t="s">
        <v>487</v>
      </c>
      <c r="C7" s="46" t="s">
        <v>18</v>
      </c>
      <c r="D7" s="46" t="s">
        <v>487</v>
      </c>
      <c r="E7" s="47" t="s">
        <v>1285</v>
      </c>
      <c r="F7" s="48" t="s">
        <v>1286</v>
      </c>
      <c r="G7" s="47" t="s">
        <v>1287</v>
      </c>
      <c r="H7" s="48" t="s">
        <v>1288</v>
      </c>
      <c r="I7" s="47" t="s">
        <v>1289</v>
      </c>
      <c r="J7" s="48" t="s">
        <v>1290</v>
      </c>
      <c r="K7" s="49" t="s">
        <v>4512</v>
      </c>
      <c r="L7" s="49" t="s">
        <v>1292</v>
      </c>
      <c r="M7" s="37" t="s">
        <v>487</v>
      </c>
      <c r="N7" s="50" t="s">
        <v>18</v>
      </c>
      <c r="O7" s="50" t="s">
        <v>487</v>
      </c>
      <c r="P7" s="42" t="s">
        <v>1285</v>
      </c>
      <c r="Q7" s="43" t="s">
        <v>1286</v>
      </c>
      <c r="R7" s="42" t="s">
        <v>1287</v>
      </c>
      <c r="S7" s="43" t="s">
        <v>1288</v>
      </c>
      <c r="T7" s="42" t="s">
        <v>1289</v>
      </c>
      <c r="U7" s="43" t="s">
        <v>1290</v>
      </c>
      <c r="V7" s="49" t="s">
        <v>4512</v>
      </c>
      <c r="W7" s="49" t="s">
        <v>1292</v>
      </c>
      <c r="Y7" s="44"/>
      <c r="Z7" s="44"/>
    </row>
    <row r="8" spans="1:26" x14ac:dyDescent="0.3">
      <c r="A8" s="37" t="s">
        <v>19</v>
      </c>
      <c r="B8" s="38" t="s">
        <v>488</v>
      </c>
      <c r="C8" s="46" t="s">
        <v>821</v>
      </c>
      <c r="D8" s="46" t="s">
        <v>488</v>
      </c>
      <c r="E8" s="47" t="s">
        <v>1293</v>
      </c>
      <c r="F8" s="48" t="s">
        <v>1286</v>
      </c>
      <c r="G8" s="47" t="s">
        <v>1294</v>
      </c>
      <c r="H8" s="48" t="s">
        <v>1288</v>
      </c>
      <c r="I8" s="47" t="s">
        <v>1295</v>
      </c>
      <c r="J8" s="48" t="s">
        <v>1290</v>
      </c>
      <c r="K8" s="49" t="s">
        <v>1296</v>
      </c>
      <c r="L8" s="49" t="s">
        <v>1292</v>
      </c>
      <c r="M8" s="37" t="s">
        <v>488</v>
      </c>
      <c r="N8" s="50" t="s">
        <v>821</v>
      </c>
      <c r="O8" s="50" t="s">
        <v>488</v>
      </c>
      <c r="P8" s="42" t="s">
        <v>1293</v>
      </c>
      <c r="Q8" s="43" t="s">
        <v>1286</v>
      </c>
      <c r="R8" s="42" t="s">
        <v>1294</v>
      </c>
      <c r="S8" s="43" t="s">
        <v>1288</v>
      </c>
      <c r="T8" s="42" t="s">
        <v>1295</v>
      </c>
      <c r="U8" s="43" t="s">
        <v>1290</v>
      </c>
      <c r="V8" s="49" t="s">
        <v>1296</v>
      </c>
      <c r="W8" s="49" t="s">
        <v>1292</v>
      </c>
      <c r="Y8" s="44"/>
      <c r="Z8" s="44"/>
    </row>
    <row r="9" spans="1:26" x14ac:dyDescent="0.3">
      <c r="A9" s="37" t="s">
        <v>20</v>
      </c>
      <c r="B9" s="38" t="s">
        <v>489</v>
      </c>
      <c r="C9" s="46" t="s">
        <v>20</v>
      </c>
      <c r="D9" s="46" t="s">
        <v>489</v>
      </c>
      <c r="E9" s="47" t="s">
        <v>1297</v>
      </c>
      <c r="F9" s="48" t="s">
        <v>1298</v>
      </c>
      <c r="G9" s="47" t="s">
        <v>1299</v>
      </c>
      <c r="H9" s="48" t="s">
        <v>1300</v>
      </c>
      <c r="I9" s="47" t="s">
        <v>1301</v>
      </c>
      <c r="J9" s="48" t="s">
        <v>1302</v>
      </c>
      <c r="K9" s="49" t="s">
        <v>1303</v>
      </c>
      <c r="L9" s="49" t="s">
        <v>1304</v>
      </c>
      <c r="M9" s="37" t="s">
        <v>489</v>
      </c>
      <c r="N9" s="50" t="s">
        <v>20</v>
      </c>
      <c r="O9" s="50" t="s">
        <v>489</v>
      </c>
      <c r="P9" s="42" t="s">
        <v>1297</v>
      </c>
      <c r="Q9" s="43" t="s">
        <v>1298</v>
      </c>
      <c r="R9" s="42" t="s">
        <v>1299</v>
      </c>
      <c r="S9" s="43" t="s">
        <v>1300</v>
      </c>
      <c r="T9" s="42" t="s">
        <v>1301</v>
      </c>
      <c r="U9" s="43" t="s">
        <v>1302</v>
      </c>
      <c r="V9" s="49" t="s">
        <v>1303</v>
      </c>
      <c r="W9" s="49" t="s">
        <v>1304</v>
      </c>
      <c r="Y9" s="44"/>
      <c r="Z9" s="44"/>
    </row>
    <row r="10" spans="1:26" x14ac:dyDescent="0.3">
      <c r="A10" s="37" t="s">
        <v>21</v>
      </c>
      <c r="B10" s="38" t="s">
        <v>1136</v>
      </c>
      <c r="C10" s="46" t="s">
        <v>21</v>
      </c>
      <c r="D10" s="46" t="s">
        <v>490</v>
      </c>
      <c r="E10" s="47" t="s">
        <v>1305</v>
      </c>
      <c r="F10" s="48" t="s">
        <v>1306</v>
      </c>
      <c r="G10" s="47" t="s">
        <v>1307</v>
      </c>
      <c r="H10" s="48" t="s">
        <v>1308</v>
      </c>
      <c r="I10" s="47" t="s">
        <v>1309</v>
      </c>
      <c r="J10" s="48" t="s">
        <v>1310</v>
      </c>
      <c r="K10" s="49" t="s">
        <v>1311</v>
      </c>
      <c r="L10" s="49" t="s">
        <v>1312</v>
      </c>
      <c r="M10" s="37" t="s">
        <v>1136</v>
      </c>
      <c r="N10" s="50" t="s">
        <v>21</v>
      </c>
      <c r="O10" s="50" t="s">
        <v>490</v>
      </c>
      <c r="P10" s="42" t="s">
        <v>1305</v>
      </c>
      <c r="Q10" s="43" t="s">
        <v>1306</v>
      </c>
      <c r="R10" s="42" t="s">
        <v>1307</v>
      </c>
      <c r="S10" s="43" t="s">
        <v>1308</v>
      </c>
      <c r="T10" s="42" t="s">
        <v>1309</v>
      </c>
      <c r="U10" s="43" t="s">
        <v>1310</v>
      </c>
      <c r="V10" s="49" t="s">
        <v>1311</v>
      </c>
      <c r="W10" s="49" t="s">
        <v>1312</v>
      </c>
      <c r="Y10" s="44"/>
      <c r="Z10" s="44"/>
    </row>
    <row r="11" spans="1:26" x14ac:dyDescent="0.3">
      <c r="A11" s="52" t="s">
        <v>24</v>
      </c>
      <c r="B11" s="53" t="s">
        <v>461</v>
      </c>
      <c r="C11" s="54" t="s">
        <v>24</v>
      </c>
      <c r="D11" s="54" t="s">
        <v>461</v>
      </c>
      <c r="E11" s="47" t="s">
        <v>1313</v>
      </c>
      <c r="F11" s="48" t="s">
        <v>1314</v>
      </c>
      <c r="G11" s="47" t="s">
        <v>1315</v>
      </c>
      <c r="H11" s="48" t="s">
        <v>1316</v>
      </c>
      <c r="I11" s="47" t="s">
        <v>1317</v>
      </c>
      <c r="J11" s="48" t="s">
        <v>1318</v>
      </c>
      <c r="K11" s="55" t="s">
        <v>1291</v>
      </c>
      <c r="L11" s="55" t="s">
        <v>1292</v>
      </c>
      <c r="M11" s="52" t="s">
        <v>461</v>
      </c>
      <c r="N11" s="56" t="s">
        <v>24</v>
      </c>
      <c r="O11" s="56" t="s">
        <v>461</v>
      </c>
      <c r="P11" s="42" t="s">
        <v>1313</v>
      </c>
      <c r="Q11" s="43" t="s">
        <v>1314</v>
      </c>
      <c r="R11" s="42" t="s">
        <v>1315</v>
      </c>
      <c r="S11" s="43" t="s">
        <v>1316</v>
      </c>
      <c r="T11" s="42" t="s">
        <v>1317</v>
      </c>
      <c r="U11" s="43" t="s">
        <v>1318</v>
      </c>
      <c r="V11" s="55" t="s">
        <v>1291</v>
      </c>
      <c r="W11" s="55" t="s">
        <v>1292</v>
      </c>
      <c r="Y11" s="44"/>
      <c r="Z11" s="44"/>
    </row>
    <row r="12" spans="1:26" x14ac:dyDescent="0.3">
      <c r="A12" s="57" t="s">
        <v>27</v>
      </c>
      <c r="B12" s="58" t="s">
        <v>491</v>
      </c>
      <c r="C12" s="58" t="s">
        <v>992</v>
      </c>
      <c r="D12" s="58" t="s">
        <v>491</v>
      </c>
      <c r="E12" s="59" t="s">
        <v>4164</v>
      </c>
      <c r="F12" s="60" t="s">
        <v>4165</v>
      </c>
      <c r="G12" s="59" t="s">
        <v>4166</v>
      </c>
      <c r="H12" s="60" t="s">
        <v>4167</v>
      </c>
      <c r="I12" s="59" t="s">
        <v>4168</v>
      </c>
      <c r="J12" s="60" t="s">
        <v>4169</v>
      </c>
      <c r="K12" s="61" t="s">
        <v>4170</v>
      </c>
      <c r="L12" s="61" t="s">
        <v>4171</v>
      </c>
      <c r="M12" s="58" t="s">
        <v>491</v>
      </c>
      <c r="N12" s="58" t="s">
        <v>992</v>
      </c>
      <c r="O12" s="58" t="s">
        <v>491</v>
      </c>
      <c r="P12" s="42" t="s">
        <v>4164</v>
      </c>
      <c r="Q12" s="43" t="s">
        <v>4165</v>
      </c>
      <c r="R12" s="42" t="s">
        <v>4166</v>
      </c>
      <c r="S12" s="43" t="s">
        <v>4167</v>
      </c>
      <c r="T12" s="42" t="s">
        <v>4168</v>
      </c>
      <c r="U12" s="43" t="s">
        <v>4169</v>
      </c>
      <c r="V12" s="61" t="s">
        <v>4170</v>
      </c>
      <c r="W12" s="61" t="s">
        <v>4171</v>
      </c>
      <c r="Y12" s="44"/>
      <c r="Z12" s="44"/>
    </row>
    <row r="13" spans="1:26" x14ac:dyDescent="0.3">
      <c r="A13" s="37" t="s">
        <v>31</v>
      </c>
      <c r="B13" s="38" t="s">
        <v>3866</v>
      </c>
      <c r="C13" s="46" t="s">
        <v>31</v>
      </c>
      <c r="D13" s="46" t="s">
        <v>3866</v>
      </c>
      <c r="E13" s="47" t="s">
        <v>1319</v>
      </c>
      <c r="F13" s="48" t="s">
        <v>3952</v>
      </c>
      <c r="G13" s="47" t="s">
        <v>1321</v>
      </c>
      <c r="H13" s="48" t="s">
        <v>3953</v>
      </c>
      <c r="I13" s="47" t="s">
        <v>1323</v>
      </c>
      <c r="J13" s="48" t="s">
        <v>3954</v>
      </c>
      <c r="K13" s="49" t="s">
        <v>1325</v>
      </c>
      <c r="L13" s="49" t="s">
        <v>3955</v>
      </c>
      <c r="M13" s="37" t="s">
        <v>492</v>
      </c>
      <c r="N13" s="50" t="s">
        <v>936</v>
      </c>
      <c r="O13" s="50" t="s">
        <v>492</v>
      </c>
      <c r="P13" s="42" t="s">
        <v>1319</v>
      </c>
      <c r="Q13" s="43" t="s">
        <v>1320</v>
      </c>
      <c r="R13" s="42" t="s">
        <v>1321</v>
      </c>
      <c r="S13" s="43" t="s">
        <v>1322</v>
      </c>
      <c r="T13" s="42" t="s">
        <v>1323</v>
      </c>
      <c r="U13" s="43" t="s">
        <v>1324</v>
      </c>
      <c r="V13" s="49" t="s">
        <v>1325</v>
      </c>
      <c r="W13" s="49" t="s">
        <v>4356</v>
      </c>
      <c r="Y13" s="44"/>
      <c r="Z13" s="44"/>
    </row>
    <row r="14" spans="1:26" x14ac:dyDescent="0.3">
      <c r="A14" s="37" t="s">
        <v>34</v>
      </c>
      <c r="B14" s="38" t="s">
        <v>3867</v>
      </c>
      <c r="C14" s="46" t="s">
        <v>34</v>
      </c>
      <c r="D14" s="46" t="s">
        <v>3922</v>
      </c>
      <c r="E14" s="47" t="s">
        <v>1326</v>
      </c>
      <c r="F14" s="48" t="s">
        <v>3956</v>
      </c>
      <c r="G14" s="47" t="s">
        <v>1328</v>
      </c>
      <c r="H14" s="48" t="s">
        <v>3957</v>
      </c>
      <c r="I14" s="47" t="s">
        <v>1330</v>
      </c>
      <c r="J14" s="48" t="s">
        <v>3958</v>
      </c>
      <c r="K14" s="49" t="s">
        <v>1332</v>
      </c>
      <c r="L14" s="49" t="s">
        <v>3959</v>
      </c>
      <c r="M14" s="37" t="s">
        <v>876</v>
      </c>
      <c r="N14" s="50" t="s">
        <v>935</v>
      </c>
      <c r="O14" s="50" t="s">
        <v>493</v>
      </c>
      <c r="P14" s="42" t="s">
        <v>1326</v>
      </c>
      <c r="Q14" s="43" t="s">
        <v>1327</v>
      </c>
      <c r="R14" s="42" t="s">
        <v>1328</v>
      </c>
      <c r="S14" s="43" t="s">
        <v>1329</v>
      </c>
      <c r="T14" s="42" t="s">
        <v>1330</v>
      </c>
      <c r="U14" s="43" t="s">
        <v>1331</v>
      </c>
      <c r="V14" s="49" t="s">
        <v>1332</v>
      </c>
      <c r="W14" s="49" t="s">
        <v>4357</v>
      </c>
      <c r="Y14" s="44"/>
      <c r="Z14" s="44"/>
    </row>
    <row r="15" spans="1:26" x14ac:dyDescent="0.3">
      <c r="A15" s="37" t="s">
        <v>35</v>
      </c>
      <c r="B15" s="38" t="s">
        <v>494</v>
      </c>
      <c r="C15" s="46" t="s">
        <v>35</v>
      </c>
      <c r="D15" s="46" t="s">
        <v>494</v>
      </c>
      <c r="E15" s="47" t="s">
        <v>1333</v>
      </c>
      <c r="F15" s="48" t="s">
        <v>1334</v>
      </c>
      <c r="G15" s="47" t="s">
        <v>1335</v>
      </c>
      <c r="H15" s="48" t="s">
        <v>1336</v>
      </c>
      <c r="I15" s="47" t="s">
        <v>1337</v>
      </c>
      <c r="J15" s="48" t="s">
        <v>1338</v>
      </c>
      <c r="K15" s="49" t="s">
        <v>4474</v>
      </c>
      <c r="L15" s="49" t="s">
        <v>4493</v>
      </c>
      <c r="M15" s="37" t="s">
        <v>494</v>
      </c>
      <c r="N15" s="50" t="s">
        <v>35</v>
      </c>
      <c r="O15" s="50" t="s">
        <v>494</v>
      </c>
      <c r="P15" s="42" t="s">
        <v>1333</v>
      </c>
      <c r="Q15" s="43" t="s">
        <v>1334</v>
      </c>
      <c r="R15" s="42" t="s">
        <v>1335</v>
      </c>
      <c r="S15" s="43" t="s">
        <v>1336</v>
      </c>
      <c r="T15" s="42" t="s">
        <v>1337</v>
      </c>
      <c r="U15" s="43" t="s">
        <v>1338</v>
      </c>
      <c r="V15" s="49" t="s">
        <v>4474</v>
      </c>
      <c r="W15" s="49" t="s">
        <v>4493</v>
      </c>
      <c r="Y15" s="44"/>
      <c r="Z15" s="44"/>
    </row>
    <row r="16" spans="1:26" x14ac:dyDescent="0.3">
      <c r="A16" s="37" t="s">
        <v>38</v>
      </c>
      <c r="B16" s="38" t="s">
        <v>495</v>
      </c>
      <c r="C16" s="46" t="s">
        <v>993</v>
      </c>
      <c r="D16" s="46" t="s">
        <v>495</v>
      </c>
      <c r="E16" s="47" t="s">
        <v>1339</v>
      </c>
      <c r="F16" s="48" t="s">
        <v>1340</v>
      </c>
      <c r="G16" s="47" t="s">
        <v>1341</v>
      </c>
      <c r="H16" s="48" t="s">
        <v>1342</v>
      </c>
      <c r="I16" s="47" t="s">
        <v>1343</v>
      </c>
      <c r="J16" s="48" t="s">
        <v>1344</v>
      </c>
      <c r="K16" s="49" t="s">
        <v>1345</v>
      </c>
      <c r="L16" s="49" t="s">
        <v>1346</v>
      </c>
      <c r="M16" s="37" t="s">
        <v>495</v>
      </c>
      <c r="N16" s="50" t="s">
        <v>993</v>
      </c>
      <c r="O16" s="50" t="s">
        <v>495</v>
      </c>
      <c r="P16" s="42" t="s">
        <v>1339</v>
      </c>
      <c r="Q16" s="43" t="s">
        <v>1340</v>
      </c>
      <c r="R16" s="42" t="s">
        <v>1341</v>
      </c>
      <c r="S16" s="43" t="s">
        <v>1342</v>
      </c>
      <c r="T16" s="42" t="s">
        <v>1343</v>
      </c>
      <c r="U16" s="43" t="s">
        <v>1344</v>
      </c>
      <c r="V16" s="49" t="s">
        <v>1345</v>
      </c>
      <c r="W16" s="49" t="s">
        <v>4358</v>
      </c>
      <c r="Y16" s="44"/>
      <c r="Z16" s="44"/>
    </row>
    <row r="17" spans="1:26" x14ac:dyDescent="0.3">
      <c r="A17" s="52" t="s">
        <v>40</v>
      </c>
      <c r="B17" s="53" t="s">
        <v>1172</v>
      </c>
      <c r="C17" s="54" t="s">
        <v>1194</v>
      </c>
      <c r="D17" s="54" t="s">
        <v>1172</v>
      </c>
      <c r="E17" s="47" t="s">
        <v>1347</v>
      </c>
      <c r="F17" s="48" t="s">
        <v>1348</v>
      </c>
      <c r="G17" s="47" t="s">
        <v>1349</v>
      </c>
      <c r="H17" s="48" t="s">
        <v>1350</v>
      </c>
      <c r="I17" s="47" t="s">
        <v>1351</v>
      </c>
      <c r="J17" s="48" t="s">
        <v>1352</v>
      </c>
      <c r="K17" s="55" t="s">
        <v>1353</v>
      </c>
      <c r="L17" s="55" t="s">
        <v>1354</v>
      </c>
      <c r="M17" s="52" t="s">
        <v>1172</v>
      </c>
      <c r="N17" s="56" t="s">
        <v>1194</v>
      </c>
      <c r="O17" s="56" t="s">
        <v>1172</v>
      </c>
      <c r="P17" s="42" t="s">
        <v>1347</v>
      </c>
      <c r="Q17" s="43" t="s">
        <v>1348</v>
      </c>
      <c r="R17" s="42" t="s">
        <v>1349</v>
      </c>
      <c r="S17" s="43" t="s">
        <v>1350</v>
      </c>
      <c r="T17" s="42" t="s">
        <v>1351</v>
      </c>
      <c r="U17" s="43" t="s">
        <v>1352</v>
      </c>
      <c r="V17" s="55" t="s">
        <v>1353</v>
      </c>
      <c r="W17" s="55" t="s">
        <v>1354</v>
      </c>
      <c r="Y17" s="44"/>
      <c r="Z17" s="44"/>
    </row>
    <row r="18" spans="1:26" x14ac:dyDescent="0.3">
      <c r="A18" s="37" t="s">
        <v>43</v>
      </c>
      <c r="B18" s="62" t="s">
        <v>496</v>
      </c>
      <c r="C18" s="46" t="s">
        <v>1058</v>
      </c>
      <c r="D18" s="46" t="s">
        <v>496</v>
      </c>
      <c r="E18" s="47" t="s">
        <v>1355</v>
      </c>
      <c r="F18" s="48" t="s">
        <v>4432</v>
      </c>
      <c r="G18" s="47" t="s">
        <v>1356</v>
      </c>
      <c r="H18" s="48" t="s">
        <v>4446</v>
      </c>
      <c r="I18" s="47" t="s">
        <v>1357</v>
      </c>
      <c r="J18" s="48" t="s">
        <v>4460</v>
      </c>
      <c r="K18" s="49" t="s">
        <v>4540</v>
      </c>
      <c r="L18" s="49" t="s">
        <v>4778</v>
      </c>
      <c r="M18" s="37" t="s">
        <v>496</v>
      </c>
      <c r="N18" s="50" t="s">
        <v>1058</v>
      </c>
      <c r="O18" s="50" t="s">
        <v>496</v>
      </c>
      <c r="P18" s="42" t="s">
        <v>1355</v>
      </c>
      <c r="Q18" s="43" t="s">
        <v>4432</v>
      </c>
      <c r="R18" s="42" t="s">
        <v>1356</v>
      </c>
      <c r="S18" s="43" t="s">
        <v>4446</v>
      </c>
      <c r="T18" s="42" t="s">
        <v>1357</v>
      </c>
      <c r="U18" s="43" t="s">
        <v>4460</v>
      </c>
      <c r="V18" s="49" t="s">
        <v>4540</v>
      </c>
      <c r="W18" s="49" t="s">
        <v>4778</v>
      </c>
      <c r="Y18" s="44"/>
      <c r="Z18" s="44"/>
    </row>
    <row r="19" spans="1:26" x14ac:dyDescent="0.3">
      <c r="A19" s="37" t="s">
        <v>45</v>
      </c>
      <c r="B19" s="38" t="s">
        <v>497</v>
      </c>
      <c r="C19" s="46" t="s">
        <v>45</v>
      </c>
      <c r="D19" s="46" t="s">
        <v>497</v>
      </c>
      <c r="E19" s="47" t="s">
        <v>1358</v>
      </c>
      <c r="F19" s="48" t="s">
        <v>1359</v>
      </c>
      <c r="G19" s="47" t="s">
        <v>1360</v>
      </c>
      <c r="H19" s="48" t="s">
        <v>1361</v>
      </c>
      <c r="I19" s="47" t="s">
        <v>1362</v>
      </c>
      <c r="J19" s="48" t="s">
        <v>1363</v>
      </c>
      <c r="K19" s="49" t="s">
        <v>1364</v>
      </c>
      <c r="L19" s="49" t="s">
        <v>1365</v>
      </c>
      <c r="M19" s="37" t="s">
        <v>497</v>
      </c>
      <c r="N19" s="50" t="s">
        <v>45</v>
      </c>
      <c r="O19" s="50" t="s">
        <v>497</v>
      </c>
      <c r="P19" s="42" t="s">
        <v>1358</v>
      </c>
      <c r="Q19" s="43" t="s">
        <v>1359</v>
      </c>
      <c r="R19" s="42" t="s">
        <v>1360</v>
      </c>
      <c r="S19" s="43" t="s">
        <v>1361</v>
      </c>
      <c r="T19" s="42" t="s">
        <v>1362</v>
      </c>
      <c r="U19" s="43" t="s">
        <v>1363</v>
      </c>
      <c r="V19" s="49" t="s">
        <v>1364</v>
      </c>
      <c r="W19" s="49" t="s">
        <v>1365</v>
      </c>
      <c r="Y19" s="44"/>
      <c r="Z19" s="44"/>
    </row>
    <row r="20" spans="1:26" x14ac:dyDescent="0.3">
      <c r="A20" s="37" t="s">
        <v>47</v>
      </c>
      <c r="B20" s="38" t="s">
        <v>877</v>
      </c>
      <c r="C20" s="46" t="s">
        <v>47</v>
      </c>
      <c r="D20" s="46" t="s">
        <v>498</v>
      </c>
      <c r="E20" s="47" t="s">
        <v>1366</v>
      </c>
      <c r="F20" s="48" t="s">
        <v>1367</v>
      </c>
      <c r="G20" s="47" t="s">
        <v>1368</v>
      </c>
      <c r="H20" s="48" t="s">
        <v>1369</v>
      </c>
      <c r="I20" s="47" t="s">
        <v>1370</v>
      </c>
      <c r="J20" s="48" t="s">
        <v>1371</v>
      </c>
      <c r="K20" s="49" t="s">
        <v>1372</v>
      </c>
      <c r="L20" s="49" t="s">
        <v>1373</v>
      </c>
      <c r="M20" s="37" t="s">
        <v>877</v>
      </c>
      <c r="N20" s="50" t="s">
        <v>47</v>
      </c>
      <c r="O20" s="50" t="s">
        <v>498</v>
      </c>
      <c r="P20" s="42" t="s">
        <v>1366</v>
      </c>
      <c r="Q20" s="43" t="s">
        <v>1367</v>
      </c>
      <c r="R20" s="42" t="s">
        <v>1368</v>
      </c>
      <c r="S20" s="43" t="s">
        <v>1369</v>
      </c>
      <c r="T20" s="42" t="s">
        <v>1370</v>
      </c>
      <c r="U20" s="43" t="s">
        <v>1371</v>
      </c>
      <c r="V20" s="49" t="s">
        <v>1372</v>
      </c>
      <c r="W20" s="49" t="s">
        <v>1373</v>
      </c>
      <c r="Y20" s="44"/>
      <c r="Z20" s="44"/>
    </row>
    <row r="21" spans="1:26" x14ac:dyDescent="0.3">
      <c r="A21" s="37" t="s">
        <v>49</v>
      </c>
      <c r="B21" s="38" t="s">
        <v>499</v>
      </c>
      <c r="C21" s="46" t="s">
        <v>49</v>
      </c>
      <c r="D21" s="46" t="s">
        <v>499</v>
      </c>
      <c r="E21" s="47" t="s">
        <v>1374</v>
      </c>
      <c r="F21" s="48" t="s">
        <v>1375</v>
      </c>
      <c r="G21" s="47" t="s">
        <v>1376</v>
      </c>
      <c r="H21" s="48" t="s">
        <v>1377</v>
      </c>
      <c r="I21" s="47" t="s">
        <v>1378</v>
      </c>
      <c r="J21" s="48" t="s">
        <v>1379</v>
      </c>
      <c r="K21" s="49" t="s">
        <v>1380</v>
      </c>
      <c r="L21" s="49" t="s">
        <v>1381</v>
      </c>
      <c r="M21" s="37" t="s">
        <v>499</v>
      </c>
      <c r="N21" s="50" t="s">
        <v>49</v>
      </c>
      <c r="O21" s="50" t="s">
        <v>499</v>
      </c>
      <c r="P21" s="42" t="s">
        <v>1374</v>
      </c>
      <c r="Q21" s="43" t="s">
        <v>1375</v>
      </c>
      <c r="R21" s="42" t="s">
        <v>1376</v>
      </c>
      <c r="S21" s="43" t="s">
        <v>1377</v>
      </c>
      <c r="T21" s="42" t="s">
        <v>1378</v>
      </c>
      <c r="U21" s="43" t="s">
        <v>1379</v>
      </c>
      <c r="V21" s="49" t="s">
        <v>1380</v>
      </c>
      <c r="W21" s="49" t="s">
        <v>1381</v>
      </c>
      <c r="Y21" s="44"/>
      <c r="Z21" s="44"/>
    </row>
    <row r="22" spans="1:26" x14ac:dyDescent="0.3">
      <c r="A22" s="37" t="s">
        <v>52</v>
      </c>
      <c r="B22" s="38" t="s">
        <v>500</v>
      </c>
      <c r="C22" s="46" t="s">
        <v>52</v>
      </c>
      <c r="D22" s="46" t="s">
        <v>500</v>
      </c>
      <c r="E22" s="47" t="s">
        <v>1382</v>
      </c>
      <c r="F22" s="48" t="s">
        <v>1383</v>
      </c>
      <c r="G22" s="47" t="s">
        <v>1384</v>
      </c>
      <c r="H22" s="48" t="s">
        <v>1385</v>
      </c>
      <c r="I22" s="47" t="s">
        <v>1386</v>
      </c>
      <c r="J22" s="48" t="s">
        <v>1387</v>
      </c>
      <c r="K22" s="49" t="s">
        <v>4549</v>
      </c>
      <c r="L22" s="49" t="s">
        <v>4577</v>
      </c>
      <c r="M22" s="37" t="s">
        <v>500</v>
      </c>
      <c r="N22" s="50" t="s">
        <v>52</v>
      </c>
      <c r="O22" s="50" t="s">
        <v>500</v>
      </c>
      <c r="P22" s="42" t="s">
        <v>1382</v>
      </c>
      <c r="Q22" s="43" t="s">
        <v>1383</v>
      </c>
      <c r="R22" s="42" t="s">
        <v>1384</v>
      </c>
      <c r="S22" s="43" t="s">
        <v>1385</v>
      </c>
      <c r="T22" s="42" t="s">
        <v>1386</v>
      </c>
      <c r="U22" s="43" t="s">
        <v>1387</v>
      </c>
      <c r="V22" s="49" t="s">
        <v>4549</v>
      </c>
      <c r="W22" s="49" t="s">
        <v>4577</v>
      </c>
      <c r="Y22" s="44"/>
      <c r="Z22" s="44"/>
    </row>
    <row r="23" spans="1:26" x14ac:dyDescent="0.3">
      <c r="A23" s="37" t="s">
        <v>53</v>
      </c>
      <c r="B23" s="38" t="s">
        <v>501</v>
      </c>
      <c r="C23" s="46" t="s">
        <v>53</v>
      </c>
      <c r="D23" s="46" t="s">
        <v>501</v>
      </c>
      <c r="E23" s="47" t="s">
        <v>1388</v>
      </c>
      <c r="F23" s="48" t="s">
        <v>1389</v>
      </c>
      <c r="G23" s="47" t="s">
        <v>1390</v>
      </c>
      <c r="H23" s="48" t="s">
        <v>1391</v>
      </c>
      <c r="I23" s="47" t="s">
        <v>1392</v>
      </c>
      <c r="J23" s="48" t="s">
        <v>1393</v>
      </c>
      <c r="K23" s="49" t="s">
        <v>4513</v>
      </c>
      <c r="L23" s="49" t="s">
        <v>1395</v>
      </c>
      <c r="M23" s="37" t="s">
        <v>501</v>
      </c>
      <c r="N23" s="50" t="s">
        <v>53</v>
      </c>
      <c r="O23" s="50" t="s">
        <v>501</v>
      </c>
      <c r="P23" s="42" t="s">
        <v>1388</v>
      </c>
      <c r="Q23" s="43" t="s">
        <v>1389</v>
      </c>
      <c r="R23" s="42" t="s">
        <v>1390</v>
      </c>
      <c r="S23" s="43" t="s">
        <v>1391</v>
      </c>
      <c r="T23" s="42" t="s">
        <v>1392</v>
      </c>
      <c r="U23" s="43" t="s">
        <v>1393</v>
      </c>
      <c r="V23" s="49" t="s">
        <v>4513</v>
      </c>
      <c r="W23" s="49" t="s">
        <v>1395</v>
      </c>
      <c r="Y23" s="44"/>
      <c r="Z23" s="44"/>
    </row>
    <row r="24" spans="1:26" x14ac:dyDescent="0.3">
      <c r="A24" s="37" t="s">
        <v>54</v>
      </c>
      <c r="B24" s="38" t="s">
        <v>502</v>
      </c>
      <c r="C24" s="46" t="s">
        <v>822</v>
      </c>
      <c r="D24" s="46" t="s">
        <v>502</v>
      </c>
      <c r="E24" s="47" t="s">
        <v>1396</v>
      </c>
      <c r="F24" s="48" t="s">
        <v>1389</v>
      </c>
      <c r="G24" s="47" t="s">
        <v>1397</v>
      </c>
      <c r="H24" s="48" t="s">
        <v>1391</v>
      </c>
      <c r="I24" s="47" t="s">
        <v>1398</v>
      </c>
      <c r="J24" s="48" t="s">
        <v>1393</v>
      </c>
      <c r="K24" s="49" t="s">
        <v>1399</v>
      </c>
      <c r="L24" s="49" t="s">
        <v>1395</v>
      </c>
      <c r="M24" s="37" t="s">
        <v>502</v>
      </c>
      <c r="N24" s="50" t="s">
        <v>822</v>
      </c>
      <c r="O24" s="50" t="s">
        <v>502</v>
      </c>
      <c r="P24" s="42" t="s">
        <v>1396</v>
      </c>
      <c r="Q24" s="43" t="s">
        <v>1389</v>
      </c>
      <c r="R24" s="42" t="s">
        <v>1397</v>
      </c>
      <c r="S24" s="43" t="s">
        <v>1391</v>
      </c>
      <c r="T24" s="42" t="s">
        <v>1398</v>
      </c>
      <c r="U24" s="43" t="s">
        <v>1393</v>
      </c>
      <c r="V24" s="49" t="s">
        <v>1399</v>
      </c>
      <c r="W24" s="49" t="s">
        <v>1395</v>
      </c>
      <c r="Y24" s="44"/>
      <c r="Z24" s="44"/>
    </row>
    <row r="25" spans="1:26" x14ac:dyDescent="0.3">
      <c r="A25" s="37" t="s">
        <v>57</v>
      </c>
      <c r="B25" s="38" t="s">
        <v>503</v>
      </c>
      <c r="C25" s="46" t="s">
        <v>57</v>
      </c>
      <c r="D25" s="46" t="s">
        <v>503</v>
      </c>
      <c r="E25" s="47" t="s">
        <v>1400</v>
      </c>
      <c r="F25" s="48" t="s">
        <v>1401</v>
      </c>
      <c r="G25" s="47" t="s">
        <v>1402</v>
      </c>
      <c r="H25" s="48" t="s">
        <v>1403</v>
      </c>
      <c r="I25" s="47" t="s">
        <v>1404</v>
      </c>
      <c r="J25" s="48" t="s">
        <v>1405</v>
      </c>
      <c r="K25" s="49" t="s">
        <v>1406</v>
      </c>
      <c r="L25" s="49" t="s">
        <v>1407</v>
      </c>
      <c r="M25" s="37" t="s">
        <v>503</v>
      </c>
      <c r="N25" s="50" t="s">
        <v>57</v>
      </c>
      <c r="O25" s="50" t="s">
        <v>503</v>
      </c>
      <c r="P25" s="42" t="s">
        <v>1400</v>
      </c>
      <c r="Q25" s="43" t="s">
        <v>1401</v>
      </c>
      <c r="R25" s="42" t="s">
        <v>1402</v>
      </c>
      <c r="S25" s="43" t="s">
        <v>1403</v>
      </c>
      <c r="T25" s="42" t="s">
        <v>1404</v>
      </c>
      <c r="U25" s="43" t="s">
        <v>1405</v>
      </c>
      <c r="V25" s="49" t="s">
        <v>1406</v>
      </c>
      <c r="W25" s="49" t="s">
        <v>1407</v>
      </c>
      <c r="Y25" s="44"/>
      <c r="Z25" s="44"/>
    </row>
    <row r="26" spans="1:26" x14ac:dyDescent="0.3">
      <c r="A26" s="37" t="s">
        <v>58</v>
      </c>
      <c r="B26" s="38" t="s">
        <v>1137</v>
      </c>
      <c r="C26" s="46" t="s">
        <v>58</v>
      </c>
      <c r="D26" s="46" t="s">
        <v>504</v>
      </c>
      <c r="E26" s="47" t="s">
        <v>1408</v>
      </c>
      <c r="F26" s="48" t="s">
        <v>1409</v>
      </c>
      <c r="G26" s="47" t="s">
        <v>1410</v>
      </c>
      <c r="H26" s="48" t="s">
        <v>1411</v>
      </c>
      <c r="I26" s="47" t="s">
        <v>1412</v>
      </c>
      <c r="J26" s="48" t="s">
        <v>1413</v>
      </c>
      <c r="K26" s="49" t="s">
        <v>1414</v>
      </c>
      <c r="L26" s="49" t="s">
        <v>1415</v>
      </c>
      <c r="M26" s="37" t="s">
        <v>1137</v>
      </c>
      <c r="N26" s="50" t="s">
        <v>58</v>
      </c>
      <c r="O26" s="50" t="s">
        <v>504</v>
      </c>
      <c r="P26" s="42" t="s">
        <v>1408</v>
      </c>
      <c r="Q26" s="43" t="s">
        <v>1409</v>
      </c>
      <c r="R26" s="42" t="s">
        <v>1410</v>
      </c>
      <c r="S26" s="43" t="s">
        <v>1411</v>
      </c>
      <c r="T26" s="42" t="s">
        <v>1412</v>
      </c>
      <c r="U26" s="43" t="s">
        <v>1413</v>
      </c>
      <c r="V26" s="49" t="s">
        <v>1414</v>
      </c>
      <c r="W26" s="49" t="s">
        <v>1415</v>
      </c>
      <c r="Y26" s="44"/>
      <c r="Z26" s="44"/>
    </row>
    <row r="27" spans="1:26" x14ac:dyDescent="0.3">
      <c r="A27" s="52" t="s">
        <v>59</v>
      </c>
      <c r="B27" s="53" t="s">
        <v>436</v>
      </c>
      <c r="C27" s="54" t="s">
        <v>59</v>
      </c>
      <c r="D27" s="54" t="s">
        <v>436</v>
      </c>
      <c r="E27" s="47" t="s">
        <v>1416</v>
      </c>
      <c r="F27" s="48" t="s">
        <v>1417</v>
      </c>
      <c r="G27" s="47" t="s">
        <v>1418</v>
      </c>
      <c r="H27" s="48" t="s">
        <v>1419</v>
      </c>
      <c r="I27" s="47" t="s">
        <v>1420</v>
      </c>
      <c r="J27" s="48" t="s">
        <v>1421</v>
      </c>
      <c r="K27" s="55" t="s">
        <v>1394</v>
      </c>
      <c r="L27" s="55" t="s">
        <v>1395</v>
      </c>
      <c r="M27" s="52" t="s">
        <v>436</v>
      </c>
      <c r="N27" s="56" t="s">
        <v>59</v>
      </c>
      <c r="O27" s="56" t="s">
        <v>436</v>
      </c>
      <c r="P27" s="42" t="s">
        <v>1416</v>
      </c>
      <c r="Q27" s="43" t="s">
        <v>1417</v>
      </c>
      <c r="R27" s="42" t="s">
        <v>1418</v>
      </c>
      <c r="S27" s="43" t="s">
        <v>1419</v>
      </c>
      <c r="T27" s="42" t="s">
        <v>1420</v>
      </c>
      <c r="U27" s="43" t="s">
        <v>1421</v>
      </c>
      <c r="V27" s="55" t="s">
        <v>1394</v>
      </c>
      <c r="W27" s="55" t="s">
        <v>1395</v>
      </c>
      <c r="Y27" s="44"/>
      <c r="Z27" s="44"/>
    </row>
    <row r="28" spans="1:26" x14ac:dyDescent="0.3">
      <c r="A28" s="37" t="s">
        <v>60</v>
      </c>
      <c r="B28" s="38" t="s">
        <v>3868</v>
      </c>
      <c r="C28" s="46" t="s">
        <v>60</v>
      </c>
      <c r="D28" s="46" t="s">
        <v>3868</v>
      </c>
      <c r="E28" s="47" t="s">
        <v>1422</v>
      </c>
      <c r="F28" s="48" t="s">
        <v>3960</v>
      </c>
      <c r="G28" s="47" t="s">
        <v>1424</v>
      </c>
      <c r="H28" s="48" t="s">
        <v>3961</v>
      </c>
      <c r="I28" s="47" t="s">
        <v>1426</v>
      </c>
      <c r="J28" s="48" t="s">
        <v>3962</v>
      </c>
      <c r="K28" s="49" t="s">
        <v>1428</v>
      </c>
      <c r="L28" s="49" t="s">
        <v>3963</v>
      </c>
      <c r="M28" s="37" t="s">
        <v>505</v>
      </c>
      <c r="N28" s="50" t="s">
        <v>937</v>
      </c>
      <c r="O28" s="50" t="s">
        <v>505</v>
      </c>
      <c r="P28" s="42" t="s">
        <v>1422</v>
      </c>
      <c r="Q28" s="43" t="s">
        <v>1423</v>
      </c>
      <c r="R28" s="42" t="s">
        <v>1424</v>
      </c>
      <c r="S28" s="43" t="s">
        <v>1425</v>
      </c>
      <c r="T28" s="42" t="s">
        <v>1426</v>
      </c>
      <c r="U28" s="43" t="s">
        <v>1427</v>
      </c>
      <c r="V28" s="49" t="s">
        <v>1428</v>
      </c>
      <c r="W28" s="49" t="s">
        <v>4408</v>
      </c>
      <c r="Y28" s="44"/>
      <c r="Z28" s="44"/>
    </row>
    <row r="29" spans="1:26" x14ac:dyDescent="0.3">
      <c r="A29" s="37" t="s">
        <v>63</v>
      </c>
      <c r="B29" s="38" t="s">
        <v>3869</v>
      </c>
      <c r="C29" s="46" t="s">
        <v>63</v>
      </c>
      <c r="D29" s="46" t="s">
        <v>3869</v>
      </c>
      <c r="E29" s="47" t="s">
        <v>1429</v>
      </c>
      <c r="F29" s="48" t="s">
        <v>3964</v>
      </c>
      <c r="G29" s="47" t="s">
        <v>1431</v>
      </c>
      <c r="H29" s="48" t="s">
        <v>3965</v>
      </c>
      <c r="I29" s="47" t="s">
        <v>1433</v>
      </c>
      <c r="J29" s="48" t="s">
        <v>3966</v>
      </c>
      <c r="K29" s="49" t="s">
        <v>1435</v>
      </c>
      <c r="L29" s="49" t="s">
        <v>3967</v>
      </c>
      <c r="M29" s="37" t="s">
        <v>506</v>
      </c>
      <c r="N29" s="50" t="s">
        <v>938</v>
      </c>
      <c r="O29" s="50" t="s">
        <v>506</v>
      </c>
      <c r="P29" s="42" t="s">
        <v>1429</v>
      </c>
      <c r="Q29" s="43" t="s">
        <v>1430</v>
      </c>
      <c r="R29" s="42" t="s">
        <v>1431</v>
      </c>
      <c r="S29" s="43" t="s">
        <v>1432</v>
      </c>
      <c r="T29" s="42" t="s">
        <v>1433</v>
      </c>
      <c r="U29" s="43" t="s">
        <v>1434</v>
      </c>
      <c r="V29" s="49" t="s">
        <v>1435</v>
      </c>
      <c r="W29" s="49" t="s">
        <v>4359</v>
      </c>
      <c r="Y29" s="44"/>
      <c r="Z29" s="44"/>
    </row>
    <row r="30" spans="1:26" x14ac:dyDescent="0.3">
      <c r="A30" s="37" t="s">
        <v>64</v>
      </c>
      <c r="B30" s="38" t="s">
        <v>3870</v>
      </c>
      <c r="C30" s="46" t="s">
        <v>64</v>
      </c>
      <c r="D30" s="46" t="s">
        <v>3923</v>
      </c>
      <c r="E30" s="47" t="s">
        <v>1436</v>
      </c>
      <c r="F30" s="48" t="s">
        <v>3968</v>
      </c>
      <c r="G30" s="47" t="s">
        <v>1438</v>
      </c>
      <c r="H30" s="48" t="s">
        <v>3969</v>
      </c>
      <c r="I30" s="47" t="s">
        <v>1440</v>
      </c>
      <c r="J30" s="48" t="s">
        <v>3970</v>
      </c>
      <c r="K30" s="49" t="s">
        <v>1442</v>
      </c>
      <c r="L30" s="49" t="s">
        <v>3971</v>
      </c>
      <c r="M30" s="37" t="s">
        <v>878</v>
      </c>
      <c r="N30" s="50" t="s">
        <v>939</v>
      </c>
      <c r="O30" s="50" t="s">
        <v>507</v>
      </c>
      <c r="P30" s="42" t="s">
        <v>1436</v>
      </c>
      <c r="Q30" s="43" t="s">
        <v>1437</v>
      </c>
      <c r="R30" s="42" t="s">
        <v>1438</v>
      </c>
      <c r="S30" s="43" t="s">
        <v>1439</v>
      </c>
      <c r="T30" s="42" t="s">
        <v>1440</v>
      </c>
      <c r="U30" s="43" t="s">
        <v>1441</v>
      </c>
      <c r="V30" s="49" t="s">
        <v>1442</v>
      </c>
      <c r="W30" s="49" t="s">
        <v>4360</v>
      </c>
      <c r="Y30" s="44"/>
      <c r="Z30" s="44"/>
    </row>
    <row r="31" spans="1:26" x14ac:dyDescent="0.3">
      <c r="A31" s="37" t="s">
        <v>65</v>
      </c>
      <c r="B31" s="38" t="s">
        <v>508</v>
      </c>
      <c r="C31" s="46" t="s">
        <v>823</v>
      </c>
      <c r="D31" s="46" t="s">
        <v>508</v>
      </c>
      <c r="E31" s="47" t="s">
        <v>1443</v>
      </c>
      <c r="F31" s="48" t="s">
        <v>1444</v>
      </c>
      <c r="G31" s="47" t="s">
        <v>1445</v>
      </c>
      <c r="H31" s="48" t="s">
        <v>1446</v>
      </c>
      <c r="I31" s="47" t="s">
        <v>1447</v>
      </c>
      <c r="J31" s="48" t="s">
        <v>1448</v>
      </c>
      <c r="K31" s="49" t="s">
        <v>4514</v>
      </c>
      <c r="L31" s="49" t="s">
        <v>1450</v>
      </c>
      <c r="M31" s="37" t="s">
        <v>508</v>
      </c>
      <c r="N31" s="50" t="s">
        <v>823</v>
      </c>
      <c r="O31" s="50" t="s">
        <v>508</v>
      </c>
      <c r="P31" s="42" t="s">
        <v>1443</v>
      </c>
      <c r="Q31" s="43" t="s">
        <v>1444</v>
      </c>
      <c r="R31" s="42" t="s">
        <v>1445</v>
      </c>
      <c r="S31" s="43" t="s">
        <v>1446</v>
      </c>
      <c r="T31" s="42" t="s">
        <v>1447</v>
      </c>
      <c r="U31" s="43" t="s">
        <v>1448</v>
      </c>
      <c r="V31" s="49" t="s">
        <v>4514</v>
      </c>
      <c r="W31" s="49" t="s">
        <v>1450</v>
      </c>
      <c r="Y31" s="44"/>
      <c r="Z31" s="44"/>
    </row>
    <row r="32" spans="1:26" x14ac:dyDescent="0.3">
      <c r="A32" s="37" t="s">
        <v>66</v>
      </c>
      <c r="B32" s="38" t="s">
        <v>509</v>
      </c>
      <c r="C32" s="46" t="s">
        <v>824</v>
      </c>
      <c r="D32" s="46" t="s">
        <v>509</v>
      </c>
      <c r="E32" s="47" t="s">
        <v>1451</v>
      </c>
      <c r="F32" s="48" t="s">
        <v>1444</v>
      </c>
      <c r="G32" s="47" t="s">
        <v>1452</v>
      </c>
      <c r="H32" s="48" t="s">
        <v>1446</v>
      </c>
      <c r="I32" s="47" t="s">
        <v>1453</v>
      </c>
      <c r="J32" s="48" t="s">
        <v>1448</v>
      </c>
      <c r="K32" s="49" t="s">
        <v>1454</v>
      </c>
      <c r="L32" s="49" t="s">
        <v>1450</v>
      </c>
      <c r="M32" s="37" t="s">
        <v>509</v>
      </c>
      <c r="N32" s="50" t="s">
        <v>824</v>
      </c>
      <c r="O32" s="50" t="s">
        <v>509</v>
      </c>
      <c r="P32" s="42" t="s">
        <v>1451</v>
      </c>
      <c r="Q32" s="43" t="s">
        <v>1444</v>
      </c>
      <c r="R32" s="42" t="s">
        <v>1452</v>
      </c>
      <c r="S32" s="43" t="s">
        <v>1446</v>
      </c>
      <c r="T32" s="42" t="s">
        <v>1453</v>
      </c>
      <c r="U32" s="43" t="s">
        <v>1448</v>
      </c>
      <c r="V32" s="49" t="s">
        <v>1454</v>
      </c>
      <c r="W32" s="49" t="s">
        <v>1450</v>
      </c>
      <c r="Y32" s="44"/>
      <c r="Z32" s="44"/>
    </row>
    <row r="33" spans="1:26" x14ac:dyDescent="0.3">
      <c r="A33" s="37" t="s">
        <v>67</v>
      </c>
      <c r="B33" s="38" t="s">
        <v>510</v>
      </c>
      <c r="C33" s="46" t="s">
        <v>825</v>
      </c>
      <c r="D33" s="46" t="s">
        <v>510</v>
      </c>
      <c r="E33" s="47" t="s">
        <v>1455</v>
      </c>
      <c r="F33" s="48" t="s">
        <v>1456</v>
      </c>
      <c r="G33" s="47" t="s">
        <v>1457</v>
      </c>
      <c r="H33" s="48" t="s">
        <v>1458</v>
      </c>
      <c r="I33" s="47" t="s">
        <v>1459</v>
      </c>
      <c r="J33" s="48" t="s">
        <v>1460</v>
      </c>
      <c r="K33" s="49" t="s">
        <v>1461</v>
      </c>
      <c r="L33" s="49" t="s">
        <v>1462</v>
      </c>
      <c r="M33" s="37" t="s">
        <v>510</v>
      </c>
      <c r="N33" s="50" t="s">
        <v>825</v>
      </c>
      <c r="O33" s="50" t="s">
        <v>510</v>
      </c>
      <c r="P33" s="42" t="s">
        <v>1455</v>
      </c>
      <c r="Q33" s="43" t="s">
        <v>1456</v>
      </c>
      <c r="R33" s="42" t="s">
        <v>1457</v>
      </c>
      <c r="S33" s="43" t="s">
        <v>1458</v>
      </c>
      <c r="T33" s="42" t="s">
        <v>1459</v>
      </c>
      <c r="U33" s="43" t="s">
        <v>1460</v>
      </c>
      <c r="V33" s="49" t="s">
        <v>1461</v>
      </c>
      <c r="W33" s="49" t="s">
        <v>1462</v>
      </c>
      <c r="Y33" s="44"/>
      <c r="Z33" s="44"/>
    </row>
    <row r="34" spans="1:26" x14ac:dyDescent="0.3">
      <c r="A34" s="37" t="s">
        <v>68</v>
      </c>
      <c r="B34" s="38" t="s">
        <v>1138</v>
      </c>
      <c r="C34" s="46" t="s">
        <v>879</v>
      </c>
      <c r="D34" s="46" t="s">
        <v>511</v>
      </c>
      <c r="E34" s="47" t="s">
        <v>1463</v>
      </c>
      <c r="F34" s="48" t="s">
        <v>1464</v>
      </c>
      <c r="G34" s="47" t="s">
        <v>1465</v>
      </c>
      <c r="H34" s="48" t="s">
        <v>1466</v>
      </c>
      <c r="I34" s="47" t="s">
        <v>1467</v>
      </c>
      <c r="J34" s="48" t="s">
        <v>1468</v>
      </c>
      <c r="K34" s="49" t="s">
        <v>1469</v>
      </c>
      <c r="L34" s="49" t="s">
        <v>1470</v>
      </c>
      <c r="M34" s="37" t="s">
        <v>1138</v>
      </c>
      <c r="N34" s="50" t="s">
        <v>879</v>
      </c>
      <c r="O34" s="50" t="s">
        <v>511</v>
      </c>
      <c r="P34" s="42" t="s">
        <v>1463</v>
      </c>
      <c r="Q34" s="43" t="s">
        <v>1464</v>
      </c>
      <c r="R34" s="42" t="s">
        <v>1465</v>
      </c>
      <c r="S34" s="43" t="s">
        <v>1466</v>
      </c>
      <c r="T34" s="42" t="s">
        <v>1467</v>
      </c>
      <c r="U34" s="43" t="s">
        <v>1468</v>
      </c>
      <c r="V34" s="49" t="s">
        <v>1469</v>
      </c>
      <c r="W34" s="49" t="s">
        <v>1470</v>
      </c>
      <c r="Y34" s="44"/>
      <c r="Z34" s="44"/>
    </row>
    <row r="35" spans="1:26" x14ac:dyDescent="0.3">
      <c r="A35" s="52" t="s">
        <v>71</v>
      </c>
      <c r="B35" s="53" t="s">
        <v>1173</v>
      </c>
      <c r="C35" s="54" t="s">
        <v>1148</v>
      </c>
      <c r="D35" s="54" t="s">
        <v>1173</v>
      </c>
      <c r="E35" s="47" t="s">
        <v>1471</v>
      </c>
      <c r="F35" s="48" t="s">
        <v>1472</v>
      </c>
      <c r="G35" s="47" t="s">
        <v>1473</v>
      </c>
      <c r="H35" s="48" t="s">
        <v>1474</v>
      </c>
      <c r="I35" s="47" t="s">
        <v>1475</v>
      </c>
      <c r="J35" s="48" t="s">
        <v>1476</v>
      </c>
      <c r="K35" s="55" t="s">
        <v>1449</v>
      </c>
      <c r="L35" s="55" t="s">
        <v>1450</v>
      </c>
      <c r="M35" s="52" t="s">
        <v>1173</v>
      </c>
      <c r="N35" s="56" t="s">
        <v>1148</v>
      </c>
      <c r="O35" s="56" t="s">
        <v>1173</v>
      </c>
      <c r="P35" s="42" t="s">
        <v>1471</v>
      </c>
      <c r="Q35" s="43" t="s">
        <v>1472</v>
      </c>
      <c r="R35" s="42" t="s">
        <v>1473</v>
      </c>
      <c r="S35" s="43" t="s">
        <v>1474</v>
      </c>
      <c r="T35" s="42" t="s">
        <v>1475</v>
      </c>
      <c r="U35" s="43" t="s">
        <v>1476</v>
      </c>
      <c r="V35" s="55" t="s">
        <v>1449</v>
      </c>
      <c r="W35" s="55" t="s">
        <v>1450</v>
      </c>
      <c r="Y35" s="44"/>
      <c r="Z35" s="44"/>
    </row>
    <row r="36" spans="1:26" x14ac:dyDescent="0.3">
      <c r="A36" s="37" t="s">
        <v>73</v>
      </c>
      <c r="B36" s="38" t="s">
        <v>3871</v>
      </c>
      <c r="C36" s="46" t="s">
        <v>4339</v>
      </c>
      <c r="D36" s="46" t="s">
        <v>3871</v>
      </c>
      <c r="E36" s="47" t="s">
        <v>1477</v>
      </c>
      <c r="F36" s="48" t="s">
        <v>3972</v>
      </c>
      <c r="G36" s="47" t="s">
        <v>1479</v>
      </c>
      <c r="H36" s="48" t="s">
        <v>3973</v>
      </c>
      <c r="I36" s="47" t="s">
        <v>1481</v>
      </c>
      <c r="J36" s="48" t="s">
        <v>3974</v>
      </c>
      <c r="K36" s="49" t="s">
        <v>1483</v>
      </c>
      <c r="L36" s="49" t="s">
        <v>3975</v>
      </c>
      <c r="M36" s="37" t="s">
        <v>512</v>
      </c>
      <c r="N36" s="50" t="s">
        <v>940</v>
      </c>
      <c r="O36" s="50" t="s">
        <v>512</v>
      </c>
      <c r="P36" s="42" t="s">
        <v>1477</v>
      </c>
      <c r="Q36" s="43" t="s">
        <v>1478</v>
      </c>
      <c r="R36" s="42" t="s">
        <v>1479</v>
      </c>
      <c r="S36" s="43" t="s">
        <v>1480</v>
      </c>
      <c r="T36" s="42" t="s">
        <v>1481</v>
      </c>
      <c r="U36" s="43" t="s">
        <v>1482</v>
      </c>
      <c r="V36" s="49" t="s">
        <v>1483</v>
      </c>
      <c r="W36" s="49" t="s">
        <v>4409</v>
      </c>
      <c r="Y36" s="44"/>
      <c r="Z36" s="44"/>
    </row>
    <row r="37" spans="1:26" x14ac:dyDescent="0.3">
      <c r="A37" s="37" t="s">
        <v>13</v>
      </c>
      <c r="B37" s="38" t="s">
        <v>3872</v>
      </c>
      <c r="C37" s="46" t="s">
        <v>4340</v>
      </c>
      <c r="D37" s="46" t="s">
        <v>3872</v>
      </c>
      <c r="E37" s="47" t="s">
        <v>1484</v>
      </c>
      <c r="F37" s="48" t="s">
        <v>3976</v>
      </c>
      <c r="G37" s="47" t="s">
        <v>1486</v>
      </c>
      <c r="H37" s="48" t="s">
        <v>3977</v>
      </c>
      <c r="I37" s="47" t="s">
        <v>1488</v>
      </c>
      <c r="J37" s="48" t="s">
        <v>3978</v>
      </c>
      <c r="K37" s="49" t="s">
        <v>1490</v>
      </c>
      <c r="L37" s="49" t="s">
        <v>3979</v>
      </c>
      <c r="M37" s="37" t="s">
        <v>513</v>
      </c>
      <c r="N37" s="50" t="s">
        <v>941</v>
      </c>
      <c r="O37" s="50" t="s">
        <v>513</v>
      </c>
      <c r="P37" s="42" t="s">
        <v>1484</v>
      </c>
      <c r="Q37" s="43" t="s">
        <v>1485</v>
      </c>
      <c r="R37" s="42" t="s">
        <v>1486</v>
      </c>
      <c r="S37" s="43" t="s">
        <v>1487</v>
      </c>
      <c r="T37" s="42" t="s">
        <v>1488</v>
      </c>
      <c r="U37" s="43" t="s">
        <v>1489</v>
      </c>
      <c r="V37" s="49" t="s">
        <v>1490</v>
      </c>
      <c r="W37" s="49" t="s">
        <v>4361</v>
      </c>
      <c r="Y37" s="44"/>
      <c r="Z37" s="44"/>
    </row>
    <row r="38" spans="1:26" x14ac:dyDescent="0.3">
      <c r="A38" s="37" t="s">
        <v>74</v>
      </c>
      <c r="B38" s="38" t="s">
        <v>3873</v>
      </c>
      <c r="C38" s="46" t="s">
        <v>4341</v>
      </c>
      <c r="D38" s="46" t="s">
        <v>3924</v>
      </c>
      <c r="E38" s="47" t="s">
        <v>1491</v>
      </c>
      <c r="F38" s="48" t="s">
        <v>3980</v>
      </c>
      <c r="G38" s="47" t="s">
        <v>1493</v>
      </c>
      <c r="H38" s="48" t="s">
        <v>3981</v>
      </c>
      <c r="I38" s="47" t="s">
        <v>1495</v>
      </c>
      <c r="J38" s="48" t="s">
        <v>3982</v>
      </c>
      <c r="K38" s="49" t="s">
        <v>1497</v>
      </c>
      <c r="L38" s="49" t="s">
        <v>3983</v>
      </c>
      <c r="M38" s="37" t="s">
        <v>880</v>
      </c>
      <c r="N38" s="50" t="s">
        <v>942</v>
      </c>
      <c r="O38" s="50" t="s">
        <v>514</v>
      </c>
      <c r="P38" s="42" t="s">
        <v>1491</v>
      </c>
      <c r="Q38" s="43" t="s">
        <v>1492</v>
      </c>
      <c r="R38" s="42" t="s">
        <v>1493</v>
      </c>
      <c r="S38" s="43" t="s">
        <v>1494</v>
      </c>
      <c r="T38" s="42" t="s">
        <v>1495</v>
      </c>
      <c r="U38" s="43" t="s">
        <v>1496</v>
      </c>
      <c r="V38" s="49" t="s">
        <v>1497</v>
      </c>
      <c r="W38" s="49" t="s">
        <v>4362</v>
      </c>
      <c r="Y38" s="44"/>
      <c r="Z38" s="44"/>
    </row>
    <row r="39" spans="1:26" x14ac:dyDescent="0.3">
      <c r="A39" s="37" t="s">
        <v>76</v>
      </c>
      <c r="B39" s="38" t="s">
        <v>515</v>
      </c>
      <c r="C39" s="46" t="s">
        <v>1030</v>
      </c>
      <c r="D39" s="46" t="s">
        <v>515</v>
      </c>
      <c r="E39" s="47" t="s">
        <v>1498</v>
      </c>
      <c r="F39" s="48" t="s">
        <v>1499</v>
      </c>
      <c r="G39" s="47" t="s">
        <v>1500</v>
      </c>
      <c r="H39" s="48" t="s">
        <v>1501</v>
      </c>
      <c r="I39" s="47" t="s">
        <v>1502</v>
      </c>
      <c r="J39" s="48" t="s">
        <v>1503</v>
      </c>
      <c r="K39" s="49" t="s">
        <v>4475</v>
      </c>
      <c r="L39" s="49" t="s">
        <v>4494</v>
      </c>
      <c r="M39" s="37" t="s">
        <v>515</v>
      </c>
      <c r="N39" s="50" t="s">
        <v>1030</v>
      </c>
      <c r="O39" s="50" t="s">
        <v>515</v>
      </c>
      <c r="P39" s="42" t="s">
        <v>1498</v>
      </c>
      <c r="Q39" s="43" t="s">
        <v>1499</v>
      </c>
      <c r="R39" s="42" t="s">
        <v>1500</v>
      </c>
      <c r="S39" s="43" t="s">
        <v>1501</v>
      </c>
      <c r="T39" s="42" t="s">
        <v>1502</v>
      </c>
      <c r="U39" s="43" t="s">
        <v>1503</v>
      </c>
      <c r="V39" s="49" t="s">
        <v>4475</v>
      </c>
      <c r="W39" s="49" t="s">
        <v>4494</v>
      </c>
      <c r="Y39" s="44"/>
      <c r="Z39" s="44"/>
    </row>
    <row r="40" spans="1:26" x14ac:dyDescent="0.3">
      <c r="A40" s="37" t="s">
        <v>78</v>
      </c>
      <c r="B40" s="38" t="s">
        <v>881</v>
      </c>
      <c r="C40" s="46" t="s">
        <v>1081</v>
      </c>
      <c r="D40" s="46" t="s">
        <v>516</v>
      </c>
      <c r="E40" s="47" t="s">
        <v>1504</v>
      </c>
      <c r="F40" s="48" t="s">
        <v>1505</v>
      </c>
      <c r="G40" s="47" t="s">
        <v>1506</v>
      </c>
      <c r="H40" s="48" t="s">
        <v>1507</v>
      </c>
      <c r="I40" s="47" t="s">
        <v>1508</v>
      </c>
      <c r="J40" s="48" t="s">
        <v>1509</v>
      </c>
      <c r="K40" s="49" t="s">
        <v>1510</v>
      </c>
      <c r="L40" s="49" t="s">
        <v>1511</v>
      </c>
      <c r="M40" s="37" t="s">
        <v>881</v>
      </c>
      <c r="N40" s="50" t="s">
        <v>1081</v>
      </c>
      <c r="O40" s="50" t="s">
        <v>516</v>
      </c>
      <c r="P40" s="42" t="s">
        <v>1504</v>
      </c>
      <c r="Q40" s="43" t="s">
        <v>1505</v>
      </c>
      <c r="R40" s="42" t="s">
        <v>1506</v>
      </c>
      <c r="S40" s="43" t="s">
        <v>1507</v>
      </c>
      <c r="T40" s="42" t="s">
        <v>1508</v>
      </c>
      <c r="U40" s="43" t="s">
        <v>1509</v>
      </c>
      <c r="V40" s="49" t="s">
        <v>1510</v>
      </c>
      <c r="W40" s="49" t="s">
        <v>1511</v>
      </c>
      <c r="Y40" s="44"/>
      <c r="Z40" s="44"/>
    </row>
    <row r="41" spans="1:26" x14ac:dyDescent="0.3">
      <c r="A41" s="63" t="s">
        <v>79</v>
      </c>
      <c r="B41" s="38" t="s">
        <v>517</v>
      </c>
      <c r="C41" s="46" t="s">
        <v>1100</v>
      </c>
      <c r="D41" s="46" t="s">
        <v>517</v>
      </c>
      <c r="E41" s="47" t="s">
        <v>1512</v>
      </c>
      <c r="F41" s="48" t="s">
        <v>1513</v>
      </c>
      <c r="G41" s="47" t="s">
        <v>1514</v>
      </c>
      <c r="H41" s="48" t="s">
        <v>1515</v>
      </c>
      <c r="I41" s="47" t="s">
        <v>1516</v>
      </c>
      <c r="J41" s="48" t="s">
        <v>1517</v>
      </c>
      <c r="K41" s="49" t="s">
        <v>1518</v>
      </c>
      <c r="L41" s="49" t="s">
        <v>1519</v>
      </c>
      <c r="M41" s="37" t="s">
        <v>517</v>
      </c>
      <c r="N41" s="50" t="s">
        <v>1100</v>
      </c>
      <c r="O41" s="50" t="s">
        <v>517</v>
      </c>
      <c r="P41" s="42" t="s">
        <v>1512</v>
      </c>
      <c r="Q41" s="43" t="s">
        <v>1513</v>
      </c>
      <c r="R41" s="42" t="s">
        <v>1514</v>
      </c>
      <c r="S41" s="43" t="s">
        <v>1515</v>
      </c>
      <c r="T41" s="42" t="s">
        <v>1516</v>
      </c>
      <c r="U41" s="43" t="s">
        <v>1517</v>
      </c>
      <c r="V41" s="49" t="s">
        <v>1518</v>
      </c>
      <c r="W41" s="49" t="s">
        <v>1519</v>
      </c>
      <c r="Y41" s="44"/>
      <c r="Z41" s="44"/>
    </row>
    <row r="42" spans="1:26" x14ac:dyDescent="0.3">
      <c r="A42" s="37" t="s">
        <v>77</v>
      </c>
      <c r="B42" s="38" t="s">
        <v>518</v>
      </c>
      <c r="C42" s="46" t="s">
        <v>1069</v>
      </c>
      <c r="D42" s="46" t="s">
        <v>518</v>
      </c>
      <c r="E42" s="47" t="s">
        <v>1520</v>
      </c>
      <c r="F42" s="48" t="s">
        <v>1521</v>
      </c>
      <c r="G42" s="47" t="s">
        <v>1522</v>
      </c>
      <c r="H42" s="48" t="s">
        <v>1523</v>
      </c>
      <c r="I42" s="47" t="s">
        <v>1524</v>
      </c>
      <c r="J42" s="48" t="s">
        <v>1525</v>
      </c>
      <c r="K42" s="49" t="s">
        <v>4550</v>
      </c>
      <c r="L42" s="49" t="s">
        <v>4578</v>
      </c>
      <c r="M42" s="37" t="s">
        <v>518</v>
      </c>
      <c r="N42" s="50" t="s">
        <v>1069</v>
      </c>
      <c r="O42" s="50" t="s">
        <v>518</v>
      </c>
      <c r="P42" s="42" t="s">
        <v>1520</v>
      </c>
      <c r="Q42" s="43" t="s">
        <v>1521</v>
      </c>
      <c r="R42" s="42" t="s">
        <v>1522</v>
      </c>
      <c r="S42" s="43" t="s">
        <v>1523</v>
      </c>
      <c r="T42" s="42" t="s">
        <v>1524</v>
      </c>
      <c r="U42" s="43" t="s">
        <v>1525</v>
      </c>
      <c r="V42" s="49" t="s">
        <v>4550</v>
      </c>
      <c r="W42" s="49" t="s">
        <v>4578</v>
      </c>
      <c r="Y42" s="44"/>
      <c r="Z42" s="44"/>
    </row>
    <row r="43" spans="1:26" x14ac:dyDescent="0.3">
      <c r="A43" s="37" t="s">
        <v>82</v>
      </c>
      <c r="B43" s="38" t="s">
        <v>519</v>
      </c>
      <c r="C43" s="46" t="s">
        <v>826</v>
      </c>
      <c r="D43" s="46" t="s">
        <v>519</v>
      </c>
      <c r="E43" s="47" t="s">
        <v>1526</v>
      </c>
      <c r="F43" s="48" t="s">
        <v>1527</v>
      </c>
      <c r="G43" s="47" t="s">
        <v>1528</v>
      </c>
      <c r="H43" s="48" t="s">
        <v>1529</v>
      </c>
      <c r="I43" s="47" t="s">
        <v>1530</v>
      </c>
      <c r="J43" s="48" t="s">
        <v>1531</v>
      </c>
      <c r="K43" s="49" t="s">
        <v>4515</v>
      </c>
      <c r="L43" s="49" t="s">
        <v>1532</v>
      </c>
      <c r="M43" s="37" t="s">
        <v>519</v>
      </c>
      <c r="N43" s="50" t="s">
        <v>826</v>
      </c>
      <c r="O43" s="50" t="s">
        <v>519</v>
      </c>
      <c r="P43" s="42" t="s">
        <v>1526</v>
      </c>
      <c r="Q43" s="43" t="s">
        <v>1527</v>
      </c>
      <c r="R43" s="42" t="s">
        <v>1528</v>
      </c>
      <c r="S43" s="43" t="s">
        <v>1529</v>
      </c>
      <c r="T43" s="42" t="s">
        <v>1530</v>
      </c>
      <c r="U43" s="43" t="s">
        <v>1531</v>
      </c>
      <c r="V43" s="49" t="s">
        <v>4515</v>
      </c>
      <c r="W43" s="49" t="s">
        <v>1532</v>
      </c>
      <c r="Y43" s="44"/>
      <c r="Z43" s="44"/>
    </row>
    <row r="44" spans="1:26" x14ac:dyDescent="0.3">
      <c r="A44" s="37" t="s">
        <v>83</v>
      </c>
      <c r="B44" s="38" t="s">
        <v>520</v>
      </c>
      <c r="C44" s="46" t="s">
        <v>827</v>
      </c>
      <c r="D44" s="46" t="s">
        <v>520</v>
      </c>
      <c r="E44" s="47" t="s">
        <v>1533</v>
      </c>
      <c r="F44" s="48" t="s">
        <v>1527</v>
      </c>
      <c r="G44" s="47" t="s">
        <v>1534</v>
      </c>
      <c r="H44" s="48" t="s">
        <v>1529</v>
      </c>
      <c r="I44" s="47" t="s">
        <v>1535</v>
      </c>
      <c r="J44" s="48" t="s">
        <v>1531</v>
      </c>
      <c r="K44" s="49" t="s">
        <v>1536</v>
      </c>
      <c r="L44" s="49" t="s">
        <v>1532</v>
      </c>
      <c r="M44" s="37" t="s">
        <v>520</v>
      </c>
      <c r="N44" s="50" t="s">
        <v>827</v>
      </c>
      <c r="O44" s="50" t="s">
        <v>520</v>
      </c>
      <c r="P44" s="42" t="s">
        <v>1533</v>
      </c>
      <c r="Q44" s="43" t="s">
        <v>1527</v>
      </c>
      <c r="R44" s="42" t="s">
        <v>1534</v>
      </c>
      <c r="S44" s="43" t="s">
        <v>1529</v>
      </c>
      <c r="T44" s="42" t="s">
        <v>1535</v>
      </c>
      <c r="U44" s="43" t="s">
        <v>1531</v>
      </c>
      <c r="V44" s="49" t="s">
        <v>1536</v>
      </c>
      <c r="W44" s="49" t="s">
        <v>1532</v>
      </c>
      <c r="Y44" s="44"/>
      <c r="Z44" s="44"/>
    </row>
    <row r="45" spans="1:26" x14ac:dyDescent="0.3">
      <c r="A45" s="37" t="s">
        <v>84</v>
      </c>
      <c r="B45" s="38" t="s">
        <v>521</v>
      </c>
      <c r="C45" s="46" t="s">
        <v>828</v>
      </c>
      <c r="D45" s="46" t="s">
        <v>521</v>
      </c>
      <c r="E45" s="47" t="s">
        <v>1537</v>
      </c>
      <c r="F45" s="48" t="s">
        <v>1538</v>
      </c>
      <c r="G45" s="47" t="s">
        <v>1539</v>
      </c>
      <c r="H45" s="48" t="s">
        <v>1540</v>
      </c>
      <c r="I45" s="47" t="s">
        <v>1541</v>
      </c>
      <c r="J45" s="48" t="s">
        <v>1542</v>
      </c>
      <c r="K45" s="49" t="s">
        <v>1543</v>
      </c>
      <c r="L45" s="49" t="s">
        <v>1544</v>
      </c>
      <c r="M45" s="37" t="s">
        <v>521</v>
      </c>
      <c r="N45" s="50" t="s">
        <v>828</v>
      </c>
      <c r="O45" s="50" t="s">
        <v>521</v>
      </c>
      <c r="P45" s="42" t="s">
        <v>1537</v>
      </c>
      <c r="Q45" s="43" t="s">
        <v>1538</v>
      </c>
      <c r="R45" s="42" t="s">
        <v>1539</v>
      </c>
      <c r="S45" s="43" t="s">
        <v>1540</v>
      </c>
      <c r="T45" s="42" t="s">
        <v>1541</v>
      </c>
      <c r="U45" s="43" t="s">
        <v>1542</v>
      </c>
      <c r="V45" s="49" t="s">
        <v>1543</v>
      </c>
      <c r="W45" s="49" t="s">
        <v>1544</v>
      </c>
      <c r="Y45" s="44"/>
      <c r="Z45" s="44"/>
    </row>
    <row r="46" spans="1:26" x14ac:dyDescent="0.3">
      <c r="A46" s="37" t="s">
        <v>85</v>
      </c>
      <c r="B46" s="38" t="s">
        <v>1139</v>
      </c>
      <c r="C46" s="46" t="s">
        <v>882</v>
      </c>
      <c r="D46" s="46" t="s">
        <v>522</v>
      </c>
      <c r="E46" s="47" t="s">
        <v>1545</v>
      </c>
      <c r="F46" s="48" t="s">
        <v>1546</v>
      </c>
      <c r="G46" s="47" t="s">
        <v>1547</v>
      </c>
      <c r="H46" s="48" t="s">
        <v>1548</v>
      </c>
      <c r="I46" s="47" t="s">
        <v>1549</v>
      </c>
      <c r="J46" s="48" t="s">
        <v>1550</v>
      </c>
      <c r="K46" s="49" t="s">
        <v>1551</v>
      </c>
      <c r="L46" s="49" t="s">
        <v>1552</v>
      </c>
      <c r="M46" s="37" t="s">
        <v>1139</v>
      </c>
      <c r="N46" s="50" t="s">
        <v>882</v>
      </c>
      <c r="O46" s="50" t="s">
        <v>522</v>
      </c>
      <c r="P46" s="42" t="s">
        <v>1545</v>
      </c>
      <c r="Q46" s="43" t="s">
        <v>1546</v>
      </c>
      <c r="R46" s="42" t="s">
        <v>1547</v>
      </c>
      <c r="S46" s="43" t="s">
        <v>1548</v>
      </c>
      <c r="T46" s="42" t="s">
        <v>1549</v>
      </c>
      <c r="U46" s="43" t="s">
        <v>1550</v>
      </c>
      <c r="V46" s="49" t="s">
        <v>1551</v>
      </c>
      <c r="W46" s="49" t="s">
        <v>1552</v>
      </c>
      <c r="Y46" s="44"/>
      <c r="Z46" s="44"/>
    </row>
    <row r="47" spans="1:26" x14ac:dyDescent="0.3">
      <c r="A47" s="57" t="s">
        <v>86</v>
      </c>
      <c r="B47" s="58" t="s">
        <v>523</v>
      </c>
      <c r="C47" s="58" t="s">
        <v>994</v>
      </c>
      <c r="D47" s="58" t="s">
        <v>523</v>
      </c>
      <c r="E47" s="59" t="s">
        <v>4236</v>
      </c>
      <c r="F47" s="60" t="s">
        <v>4237</v>
      </c>
      <c r="G47" s="59" t="s">
        <v>4238</v>
      </c>
      <c r="H47" s="60" t="s">
        <v>4239</v>
      </c>
      <c r="I47" s="59" t="s">
        <v>4240</v>
      </c>
      <c r="J47" s="60" t="s">
        <v>4241</v>
      </c>
      <c r="K47" s="61" t="s">
        <v>4242</v>
      </c>
      <c r="L47" s="61" t="s">
        <v>4243</v>
      </c>
      <c r="M47" s="58" t="s">
        <v>523</v>
      </c>
      <c r="N47" s="58" t="s">
        <v>994</v>
      </c>
      <c r="O47" s="58" t="s">
        <v>523</v>
      </c>
      <c r="P47" s="59" t="s">
        <v>4236</v>
      </c>
      <c r="Q47" s="60" t="s">
        <v>4237</v>
      </c>
      <c r="R47" s="59" t="s">
        <v>4238</v>
      </c>
      <c r="S47" s="60" t="s">
        <v>4239</v>
      </c>
      <c r="T47" s="59" t="s">
        <v>4240</v>
      </c>
      <c r="U47" s="60" t="s">
        <v>4241</v>
      </c>
      <c r="V47" s="61" t="s">
        <v>4242</v>
      </c>
      <c r="W47" s="61" t="s">
        <v>4243</v>
      </c>
      <c r="Y47" s="44"/>
      <c r="Z47" s="44"/>
    </row>
    <row r="48" spans="1:26" x14ac:dyDescent="0.3">
      <c r="A48" s="37" t="s">
        <v>88</v>
      </c>
      <c r="B48" s="38" t="s">
        <v>524</v>
      </c>
      <c r="C48" s="46" t="s">
        <v>1070</v>
      </c>
      <c r="D48" s="46" t="s">
        <v>524</v>
      </c>
      <c r="E48" s="47" t="s">
        <v>1553</v>
      </c>
      <c r="F48" s="48" t="s">
        <v>1554</v>
      </c>
      <c r="G48" s="47" t="s">
        <v>1555</v>
      </c>
      <c r="H48" s="48" t="s">
        <v>1556</v>
      </c>
      <c r="I48" s="47" t="s">
        <v>1557</v>
      </c>
      <c r="J48" s="48" t="s">
        <v>1558</v>
      </c>
      <c r="K48" s="49" t="s">
        <v>1559</v>
      </c>
      <c r="L48" s="49" t="s">
        <v>1560</v>
      </c>
      <c r="M48" s="37" t="s">
        <v>524</v>
      </c>
      <c r="N48" s="50" t="s">
        <v>1070</v>
      </c>
      <c r="O48" s="50" t="s">
        <v>524</v>
      </c>
      <c r="P48" s="42" t="s">
        <v>1553</v>
      </c>
      <c r="Q48" s="43" t="s">
        <v>1554</v>
      </c>
      <c r="R48" s="42" t="s">
        <v>1555</v>
      </c>
      <c r="S48" s="43" t="s">
        <v>1556</v>
      </c>
      <c r="T48" s="42" t="s">
        <v>1557</v>
      </c>
      <c r="U48" s="43" t="s">
        <v>1558</v>
      </c>
      <c r="V48" s="49" t="s">
        <v>1559</v>
      </c>
      <c r="W48" s="49" t="s">
        <v>1560</v>
      </c>
      <c r="Y48" s="44"/>
      <c r="Z48" s="44"/>
    </row>
    <row r="49" spans="1:26" x14ac:dyDescent="0.3">
      <c r="A49" s="37" t="s">
        <v>89</v>
      </c>
      <c r="B49" s="38" t="s">
        <v>525</v>
      </c>
      <c r="C49" s="46" t="s">
        <v>1115</v>
      </c>
      <c r="D49" s="46" t="s">
        <v>525</v>
      </c>
      <c r="E49" s="47" t="s">
        <v>1561</v>
      </c>
      <c r="F49" s="48" t="s">
        <v>1562</v>
      </c>
      <c r="G49" s="47" t="s">
        <v>1563</v>
      </c>
      <c r="H49" s="48" t="s">
        <v>1564</v>
      </c>
      <c r="I49" s="47" t="s">
        <v>1565</v>
      </c>
      <c r="J49" s="48" t="s">
        <v>1566</v>
      </c>
      <c r="K49" s="49" t="s">
        <v>1567</v>
      </c>
      <c r="L49" s="49" t="s">
        <v>1568</v>
      </c>
      <c r="M49" s="37" t="s">
        <v>525</v>
      </c>
      <c r="N49" s="50" t="s">
        <v>1115</v>
      </c>
      <c r="O49" s="50" t="s">
        <v>525</v>
      </c>
      <c r="P49" s="42" t="s">
        <v>1561</v>
      </c>
      <c r="Q49" s="43" t="s">
        <v>1562</v>
      </c>
      <c r="R49" s="42" t="s">
        <v>1563</v>
      </c>
      <c r="S49" s="43" t="s">
        <v>1564</v>
      </c>
      <c r="T49" s="42" t="s">
        <v>1565</v>
      </c>
      <c r="U49" s="43" t="s">
        <v>1566</v>
      </c>
      <c r="V49" s="49" t="s">
        <v>1567</v>
      </c>
      <c r="W49" s="49" t="s">
        <v>1568</v>
      </c>
      <c r="Y49" s="44"/>
      <c r="Z49" s="44"/>
    </row>
    <row r="50" spans="1:26" x14ac:dyDescent="0.3">
      <c r="A50" s="37" t="s">
        <v>90</v>
      </c>
      <c r="B50" s="38" t="s">
        <v>526</v>
      </c>
      <c r="C50" s="46" t="s">
        <v>90</v>
      </c>
      <c r="D50" s="46" t="s">
        <v>526</v>
      </c>
      <c r="E50" s="47" t="s">
        <v>1569</v>
      </c>
      <c r="F50" s="48" t="s">
        <v>1570</v>
      </c>
      <c r="G50" s="47" t="s">
        <v>1571</v>
      </c>
      <c r="H50" s="48" t="s">
        <v>1572</v>
      </c>
      <c r="I50" s="47" t="s">
        <v>1573</v>
      </c>
      <c r="J50" s="48" t="s">
        <v>1574</v>
      </c>
      <c r="K50" s="49" t="s">
        <v>4476</v>
      </c>
      <c r="L50" s="49" t="s">
        <v>4495</v>
      </c>
      <c r="M50" s="37" t="s">
        <v>526</v>
      </c>
      <c r="N50" s="50" t="s">
        <v>90</v>
      </c>
      <c r="O50" s="50" t="s">
        <v>526</v>
      </c>
      <c r="P50" s="42" t="s">
        <v>1569</v>
      </c>
      <c r="Q50" s="43" t="s">
        <v>1570</v>
      </c>
      <c r="R50" s="42" t="s">
        <v>1571</v>
      </c>
      <c r="S50" s="43" t="s">
        <v>1572</v>
      </c>
      <c r="T50" s="42" t="s">
        <v>1573</v>
      </c>
      <c r="U50" s="43" t="s">
        <v>1574</v>
      </c>
      <c r="V50" s="49" t="s">
        <v>4476</v>
      </c>
      <c r="W50" s="49" t="s">
        <v>4495</v>
      </c>
      <c r="Y50" s="44"/>
      <c r="Z50" s="44"/>
    </row>
    <row r="51" spans="1:26" x14ac:dyDescent="0.3">
      <c r="A51" s="37" t="s">
        <v>91</v>
      </c>
      <c r="B51" s="38" t="s">
        <v>883</v>
      </c>
      <c r="C51" s="46" t="s">
        <v>1082</v>
      </c>
      <c r="D51" s="46" t="s">
        <v>527</v>
      </c>
      <c r="E51" s="47" t="s">
        <v>1575</v>
      </c>
      <c r="F51" s="48" t="s">
        <v>1576</v>
      </c>
      <c r="G51" s="47" t="s">
        <v>1577</v>
      </c>
      <c r="H51" s="48" t="s">
        <v>1578</v>
      </c>
      <c r="I51" s="47" t="s">
        <v>1579</v>
      </c>
      <c r="J51" s="48" t="s">
        <v>1580</v>
      </c>
      <c r="K51" s="49" t="s">
        <v>1581</v>
      </c>
      <c r="L51" s="49" t="s">
        <v>1582</v>
      </c>
      <c r="M51" s="37" t="s">
        <v>883</v>
      </c>
      <c r="N51" s="50" t="s">
        <v>1082</v>
      </c>
      <c r="O51" s="50" t="s">
        <v>527</v>
      </c>
      <c r="P51" s="42" t="s">
        <v>1575</v>
      </c>
      <c r="Q51" s="43" t="s">
        <v>1576</v>
      </c>
      <c r="R51" s="42" t="s">
        <v>1577</v>
      </c>
      <c r="S51" s="43" t="s">
        <v>1578</v>
      </c>
      <c r="T51" s="42" t="s">
        <v>1579</v>
      </c>
      <c r="U51" s="43" t="s">
        <v>1580</v>
      </c>
      <c r="V51" s="49" t="s">
        <v>1581</v>
      </c>
      <c r="W51" s="49" t="s">
        <v>1582</v>
      </c>
      <c r="Y51" s="44"/>
      <c r="Z51" s="44"/>
    </row>
    <row r="52" spans="1:26" x14ac:dyDescent="0.3">
      <c r="A52" s="63" t="s">
        <v>92</v>
      </c>
      <c r="B52" s="38" t="s">
        <v>528</v>
      </c>
      <c r="C52" s="46" t="s">
        <v>1101</v>
      </c>
      <c r="D52" s="46" t="s">
        <v>528</v>
      </c>
      <c r="E52" s="47" t="s">
        <v>1583</v>
      </c>
      <c r="F52" s="48" t="s">
        <v>1584</v>
      </c>
      <c r="G52" s="47" t="s">
        <v>1585</v>
      </c>
      <c r="H52" s="48" t="s">
        <v>1586</v>
      </c>
      <c r="I52" s="47" t="s">
        <v>1587</v>
      </c>
      <c r="J52" s="48" t="s">
        <v>1588</v>
      </c>
      <c r="K52" s="49" t="s">
        <v>1589</v>
      </c>
      <c r="L52" s="49" t="s">
        <v>1590</v>
      </c>
      <c r="M52" s="37" t="s">
        <v>528</v>
      </c>
      <c r="N52" s="50" t="s">
        <v>1101</v>
      </c>
      <c r="O52" s="50" t="s">
        <v>528</v>
      </c>
      <c r="P52" s="42" t="s">
        <v>1583</v>
      </c>
      <c r="Q52" s="43" t="s">
        <v>1584</v>
      </c>
      <c r="R52" s="42" t="s">
        <v>1585</v>
      </c>
      <c r="S52" s="43" t="s">
        <v>1586</v>
      </c>
      <c r="T52" s="42" t="s">
        <v>1587</v>
      </c>
      <c r="U52" s="43" t="s">
        <v>1588</v>
      </c>
      <c r="V52" s="49" t="s">
        <v>1589</v>
      </c>
      <c r="W52" s="49" t="s">
        <v>1590</v>
      </c>
      <c r="Y52" s="44"/>
      <c r="Z52" s="44"/>
    </row>
    <row r="53" spans="1:26" x14ac:dyDescent="0.3">
      <c r="A53" s="37" t="s">
        <v>93</v>
      </c>
      <c r="B53" s="38" t="s">
        <v>529</v>
      </c>
      <c r="C53" s="46" t="s">
        <v>93</v>
      </c>
      <c r="D53" s="46" t="s">
        <v>529</v>
      </c>
      <c r="E53" s="47" t="s">
        <v>1591</v>
      </c>
      <c r="F53" s="48" t="s">
        <v>1592</v>
      </c>
      <c r="G53" s="47" t="s">
        <v>1593</v>
      </c>
      <c r="H53" s="48" t="s">
        <v>1594</v>
      </c>
      <c r="I53" s="47" t="s">
        <v>1595</v>
      </c>
      <c r="J53" s="48" t="s">
        <v>1596</v>
      </c>
      <c r="K53" s="49" t="s">
        <v>4551</v>
      </c>
      <c r="L53" s="49" t="s">
        <v>4579</v>
      </c>
      <c r="M53" s="37" t="s">
        <v>529</v>
      </c>
      <c r="N53" s="50" t="s">
        <v>93</v>
      </c>
      <c r="O53" s="50" t="s">
        <v>529</v>
      </c>
      <c r="P53" s="42" t="s">
        <v>1591</v>
      </c>
      <c r="Q53" s="43" t="s">
        <v>1592</v>
      </c>
      <c r="R53" s="42" t="s">
        <v>1593</v>
      </c>
      <c r="S53" s="43" t="s">
        <v>1594</v>
      </c>
      <c r="T53" s="42" t="s">
        <v>1595</v>
      </c>
      <c r="U53" s="43" t="s">
        <v>1596</v>
      </c>
      <c r="V53" s="49" t="s">
        <v>4551</v>
      </c>
      <c r="W53" s="49" t="s">
        <v>4579</v>
      </c>
      <c r="Y53" s="44"/>
      <c r="Z53" s="44"/>
    </row>
    <row r="54" spans="1:26" x14ac:dyDescent="0.3">
      <c r="A54" s="37" t="s">
        <v>94</v>
      </c>
      <c r="B54" s="38" t="s">
        <v>530</v>
      </c>
      <c r="C54" s="46" t="s">
        <v>829</v>
      </c>
      <c r="D54" s="46" t="s">
        <v>530</v>
      </c>
      <c r="E54" s="47" t="s">
        <v>1597</v>
      </c>
      <c r="F54" s="48" t="s">
        <v>1598</v>
      </c>
      <c r="G54" s="47" t="s">
        <v>1599</v>
      </c>
      <c r="H54" s="48" t="s">
        <v>1600</v>
      </c>
      <c r="I54" s="47" t="s">
        <v>1601</v>
      </c>
      <c r="J54" s="48" t="s">
        <v>1602</v>
      </c>
      <c r="K54" s="49" t="s">
        <v>1603</v>
      </c>
      <c r="L54" s="49" t="s">
        <v>1604</v>
      </c>
      <c r="M54" s="37" t="s">
        <v>530</v>
      </c>
      <c r="N54" s="50" t="s">
        <v>829</v>
      </c>
      <c r="O54" s="50" t="s">
        <v>530</v>
      </c>
      <c r="P54" s="42" t="s">
        <v>1597</v>
      </c>
      <c r="Q54" s="43" t="s">
        <v>1598</v>
      </c>
      <c r="R54" s="42" t="s">
        <v>1599</v>
      </c>
      <c r="S54" s="43" t="s">
        <v>1600</v>
      </c>
      <c r="T54" s="42" t="s">
        <v>1601</v>
      </c>
      <c r="U54" s="43" t="s">
        <v>1602</v>
      </c>
      <c r="V54" s="49" t="s">
        <v>1603</v>
      </c>
      <c r="W54" s="49" t="s">
        <v>1604</v>
      </c>
      <c r="Y54" s="44"/>
      <c r="Z54" s="44"/>
    </row>
    <row r="55" spans="1:26" x14ac:dyDescent="0.3">
      <c r="A55" s="57" t="s">
        <v>95</v>
      </c>
      <c r="B55" s="58" t="s">
        <v>531</v>
      </c>
      <c r="C55" s="58" t="s">
        <v>995</v>
      </c>
      <c r="D55" s="58" t="s">
        <v>531</v>
      </c>
      <c r="E55" s="59" t="s">
        <v>4244</v>
      </c>
      <c r="F55" s="60" t="s">
        <v>4245</v>
      </c>
      <c r="G55" s="59" t="s">
        <v>4246</v>
      </c>
      <c r="H55" s="60" t="s">
        <v>4247</v>
      </c>
      <c r="I55" s="59" t="s">
        <v>4248</v>
      </c>
      <c r="J55" s="60" t="s">
        <v>4249</v>
      </c>
      <c r="K55" s="61" t="s">
        <v>4250</v>
      </c>
      <c r="L55" s="61" t="s">
        <v>4251</v>
      </c>
      <c r="M55" s="58" t="s">
        <v>531</v>
      </c>
      <c r="N55" s="58" t="s">
        <v>995</v>
      </c>
      <c r="O55" s="58" t="s">
        <v>531</v>
      </c>
      <c r="P55" s="59" t="s">
        <v>4244</v>
      </c>
      <c r="Q55" s="60" t="s">
        <v>4245</v>
      </c>
      <c r="R55" s="59" t="s">
        <v>4246</v>
      </c>
      <c r="S55" s="60" t="s">
        <v>4247</v>
      </c>
      <c r="T55" s="59" t="s">
        <v>4248</v>
      </c>
      <c r="U55" s="60" t="s">
        <v>4249</v>
      </c>
      <c r="V55" s="61" t="s">
        <v>4250</v>
      </c>
      <c r="W55" s="61" t="s">
        <v>4251</v>
      </c>
      <c r="Y55" s="44"/>
      <c r="Z55" s="44"/>
    </row>
    <row r="56" spans="1:26" x14ac:dyDescent="0.3">
      <c r="A56" s="37" t="s">
        <v>96</v>
      </c>
      <c r="B56" s="38" t="s">
        <v>532</v>
      </c>
      <c r="C56" s="46" t="s">
        <v>96</v>
      </c>
      <c r="D56" s="46" t="s">
        <v>532</v>
      </c>
      <c r="E56" s="47" t="s">
        <v>1605</v>
      </c>
      <c r="F56" s="48" t="s">
        <v>1606</v>
      </c>
      <c r="G56" s="47" t="s">
        <v>1607</v>
      </c>
      <c r="H56" s="48" t="s">
        <v>1608</v>
      </c>
      <c r="I56" s="47" t="s">
        <v>1609</v>
      </c>
      <c r="J56" s="48" t="s">
        <v>1610</v>
      </c>
      <c r="K56" s="49" t="s">
        <v>1611</v>
      </c>
      <c r="L56" s="49" t="s">
        <v>1612</v>
      </c>
      <c r="M56" s="37" t="s">
        <v>532</v>
      </c>
      <c r="N56" s="50" t="s">
        <v>96</v>
      </c>
      <c r="O56" s="50" t="s">
        <v>532</v>
      </c>
      <c r="P56" s="42" t="s">
        <v>1605</v>
      </c>
      <c r="Q56" s="43" t="s">
        <v>1606</v>
      </c>
      <c r="R56" s="42" t="s">
        <v>1607</v>
      </c>
      <c r="S56" s="43" t="s">
        <v>1608</v>
      </c>
      <c r="T56" s="42" t="s">
        <v>1609</v>
      </c>
      <c r="U56" s="43" t="s">
        <v>1610</v>
      </c>
      <c r="V56" s="49" t="s">
        <v>1611</v>
      </c>
      <c r="W56" s="49" t="s">
        <v>1612</v>
      </c>
      <c r="Y56" s="44"/>
      <c r="Z56" s="44"/>
    </row>
    <row r="57" spans="1:26" x14ac:dyDescent="0.3">
      <c r="A57" s="37" t="s">
        <v>99</v>
      </c>
      <c r="B57" s="38" t="s">
        <v>533</v>
      </c>
      <c r="C57" s="46" t="s">
        <v>1116</v>
      </c>
      <c r="D57" s="46" t="s">
        <v>533</v>
      </c>
      <c r="E57" s="47" t="s">
        <v>1613</v>
      </c>
      <c r="F57" s="48" t="s">
        <v>1614</v>
      </c>
      <c r="G57" s="47" t="s">
        <v>1615</v>
      </c>
      <c r="H57" s="48" t="s">
        <v>1616</v>
      </c>
      <c r="I57" s="47" t="s">
        <v>1617</v>
      </c>
      <c r="J57" s="48" t="s">
        <v>1618</v>
      </c>
      <c r="K57" s="49" t="s">
        <v>1619</v>
      </c>
      <c r="L57" s="49" t="s">
        <v>1620</v>
      </c>
      <c r="M57" s="37" t="s">
        <v>533</v>
      </c>
      <c r="N57" s="50" t="s">
        <v>1116</v>
      </c>
      <c r="O57" s="50" t="s">
        <v>533</v>
      </c>
      <c r="P57" s="42" t="s">
        <v>1613</v>
      </c>
      <c r="Q57" s="43" t="s">
        <v>1614</v>
      </c>
      <c r="R57" s="42" t="s">
        <v>1615</v>
      </c>
      <c r="S57" s="43" t="s">
        <v>1616</v>
      </c>
      <c r="T57" s="42" t="s">
        <v>1617</v>
      </c>
      <c r="U57" s="43" t="s">
        <v>1618</v>
      </c>
      <c r="V57" s="49" t="s">
        <v>1619</v>
      </c>
      <c r="W57" s="49" t="s">
        <v>1620</v>
      </c>
      <c r="Y57" s="44"/>
      <c r="Z57" s="44"/>
    </row>
    <row r="58" spans="1:26" x14ac:dyDescent="0.3">
      <c r="A58" s="37" t="s">
        <v>100</v>
      </c>
      <c r="B58" s="38" t="s">
        <v>534</v>
      </c>
      <c r="C58" s="46" t="s">
        <v>100</v>
      </c>
      <c r="D58" s="46" t="s">
        <v>534</v>
      </c>
      <c r="E58" s="47" t="s">
        <v>1621</v>
      </c>
      <c r="F58" s="48" t="s">
        <v>1622</v>
      </c>
      <c r="G58" s="47" t="s">
        <v>1623</v>
      </c>
      <c r="H58" s="48" t="s">
        <v>1624</v>
      </c>
      <c r="I58" s="47" t="s">
        <v>1625</v>
      </c>
      <c r="J58" s="48" t="s">
        <v>1626</v>
      </c>
      <c r="K58" s="49" t="s">
        <v>4516</v>
      </c>
      <c r="L58" s="49" t="s">
        <v>1628</v>
      </c>
      <c r="M58" s="37" t="s">
        <v>534</v>
      </c>
      <c r="N58" s="50" t="s">
        <v>100</v>
      </c>
      <c r="O58" s="50" t="s">
        <v>534</v>
      </c>
      <c r="P58" s="42" t="s">
        <v>1621</v>
      </c>
      <c r="Q58" s="43" t="s">
        <v>1622</v>
      </c>
      <c r="R58" s="42" t="s">
        <v>1623</v>
      </c>
      <c r="S58" s="43" t="s">
        <v>1624</v>
      </c>
      <c r="T58" s="42" t="s">
        <v>1625</v>
      </c>
      <c r="U58" s="43" t="s">
        <v>1626</v>
      </c>
      <c r="V58" s="49" t="s">
        <v>4516</v>
      </c>
      <c r="W58" s="49" t="s">
        <v>1628</v>
      </c>
      <c r="Y58" s="44"/>
      <c r="Z58" s="44"/>
    </row>
    <row r="59" spans="1:26" x14ac:dyDescent="0.3">
      <c r="A59" s="37" t="s">
        <v>102</v>
      </c>
      <c r="B59" s="38" t="s">
        <v>535</v>
      </c>
      <c r="C59" s="46" t="s">
        <v>830</v>
      </c>
      <c r="D59" s="46" t="s">
        <v>535</v>
      </c>
      <c r="E59" s="47" t="s">
        <v>1629</v>
      </c>
      <c r="F59" s="48" t="s">
        <v>1622</v>
      </c>
      <c r="G59" s="47" t="s">
        <v>1630</v>
      </c>
      <c r="H59" s="48" t="s">
        <v>1624</v>
      </c>
      <c r="I59" s="47" t="s">
        <v>1631</v>
      </c>
      <c r="J59" s="48" t="s">
        <v>1626</v>
      </c>
      <c r="K59" s="49" t="s">
        <v>1632</v>
      </c>
      <c r="L59" s="49" t="s">
        <v>1628</v>
      </c>
      <c r="M59" s="37" t="s">
        <v>535</v>
      </c>
      <c r="N59" s="50" t="s">
        <v>830</v>
      </c>
      <c r="O59" s="50" t="s">
        <v>535</v>
      </c>
      <c r="P59" s="42" t="s">
        <v>1629</v>
      </c>
      <c r="Q59" s="43" t="s">
        <v>1622</v>
      </c>
      <c r="R59" s="42" t="s">
        <v>1630</v>
      </c>
      <c r="S59" s="43" t="s">
        <v>1624</v>
      </c>
      <c r="T59" s="42" t="s">
        <v>1631</v>
      </c>
      <c r="U59" s="43" t="s">
        <v>1626</v>
      </c>
      <c r="V59" s="49" t="s">
        <v>1632</v>
      </c>
      <c r="W59" s="49" t="s">
        <v>1628</v>
      </c>
      <c r="Y59" s="44"/>
      <c r="Z59" s="44"/>
    </row>
    <row r="60" spans="1:26" x14ac:dyDescent="0.3">
      <c r="A60" s="37" t="s">
        <v>104</v>
      </c>
      <c r="B60" s="38" t="s">
        <v>536</v>
      </c>
      <c r="C60" s="46" t="s">
        <v>104</v>
      </c>
      <c r="D60" s="46" t="s">
        <v>536</v>
      </c>
      <c r="E60" s="47" t="s">
        <v>1633</v>
      </c>
      <c r="F60" s="48" t="s">
        <v>1634</v>
      </c>
      <c r="G60" s="47" t="s">
        <v>1635</v>
      </c>
      <c r="H60" s="48" t="s">
        <v>1636</v>
      </c>
      <c r="I60" s="47" t="s">
        <v>1637</v>
      </c>
      <c r="J60" s="48" t="s">
        <v>1638</v>
      </c>
      <c r="K60" s="49" t="s">
        <v>1639</v>
      </c>
      <c r="L60" s="49" t="s">
        <v>1640</v>
      </c>
      <c r="M60" s="37" t="s">
        <v>536</v>
      </c>
      <c r="N60" s="50" t="s">
        <v>104</v>
      </c>
      <c r="O60" s="50" t="s">
        <v>536</v>
      </c>
      <c r="P60" s="42" t="s">
        <v>1633</v>
      </c>
      <c r="Q60" s="43" t="s">
        <v>1634</v>
      </c>
      <c r="R60" s="42" t="s">
        <v>1635</v>
      </c>
      <c r="S60" s="43" t="s">
        <v>1636</v>
      </c>
      <c r="T60" s="42" t="s">
        <v>1637</v>
      </c>
      <c r="U60" s="43" t="s">
        <v>1638</v>
      </c>
      <c r="V60" s="49" t="s">
        <v>1639</v>
      </c>
      <c r="W60" s="49" t="s">
        <v>1640</v>
      </c>
      <c r="Y60" s="44"/>
      <c r="Z60" s="44"/>
    </row>
    <row r="61" spans="1:26" x14ac:dyDescent="0.3">
      <c r="A61" s="37" t="s">
        <v>105</v>
      </c>
      <c r="B61" s="38" t="s">
        <v>1140</v>
      </c>
      <c r="C61" s="46" t="s">
        <v>105</v>
      </c>
      <c r="D61" s="46" t="s">
        <v>537</v>
      </c>
      <c r="E61" s="47" t="s">
        <v>1641</v>
      </c>
      <c r="F61" s="48" t="s">
        <v>1642</v>
      </c>
      <c r="G61" s="47" t="s">
        <v>1643</v>
      </c>
      <c r="H61" s="48" t="s">
        <v>1644</v>
      </c>
      <c r="I61" s="47" t="s">
        <v>1645</v>
      </c>
      <c r="J61" s="48" t="s">
        <v>1646</v>
      </c>
      <c r="K61" s="49" t="s">
        <v>1647</v>
      </c>
      <c r="L61" s="49" t="s">
        <v>1648</v>
      </c>
      <c r="M61" s="37" t="s">
        <v>1140</v>
      </c>
      <c r="N61" s="50" t="s">
        <v>105</v>
      </c>
      <c r="O61" s="50" t="s">
        <v>537</v>
      </c>
      <c r="P61" s="42" t="s">
        <v>1641</v>
      </c>
      <c r="Q61" s="43" t="s">
        <v>1642</v>
      </c>
      <c r="R61" s="42" t="s">
        <v>1643</v>
      </c>
      <c r="S61" s="43" t="s">
        <v>1644</v>
      </c>
      <c r="T61" s="42" t="s">
        <v>1645</v>
      </c>
      <c r="U61" s="43" t="s">
        <v>1646</v>
      </c>
      <c r="V61" s="49" t="s">
        <v>1647</v>
      </c>
      <c r="W61" s="49" t="s">
        <v>1648</v>
      </c>
      <c r="Y61" s="44"/>
      <c r="Z61" s="44"/>
    </row>
    <row r="62" spans="1:26" x14ac:dyDescent="0.3">
      <c r="A62" s="52" t="s">
        <v>106</v>
      </c>
      <c r="B62" s="53" t="s">
        <v>1174</v>
      </c>
      <c r="C62" s="54" t="s">
        <v>106</v>
      </c>
      <c r="D62" s="54" t="s">
        <v>1174</v>
      </c>
      <c r="E62" s="47" t="s">
        <v>1649</v>
      </c>
      <c r="F62" s="48" t="s">
        <v>1650</v>
      </c>
      <c r="G62" s="47" t="s">
        <v>1651</v>
      </c>
      <c r="H62" s="48" t="s">
        <v>1652</v>
      </c>
      <c r="I62" s="47" t="s">
        <v>1653</v>
      </c>
      <c r="J62" s="48" t="s">
        <v>1654</v>
      </c>
      <c r="K62" s="55" t="s">
        <v>1627</v>
      </c>
      <c r="L62" s="55" t="s">
        <v>1628</v>
      </c>
      <c r="M62" s="52" t="s">
        <v>1174</v>
      </c>
      <c r="N62" s="56" t="s">
        <v>106</v>
      </c>
      <c r="O62" s="56" t="s">
        <v>1174</v>
      </c>
      <c r="P62" s="42" t="s">
        <v>1649</v>
      </c>
      <c r="Q62" s="43" t="s">
        <v>1650</v>
      </c>
      <c r="R62" s="42" t="s">
        <v>1651</v>
      </c>
      <c r="S62" s="43" t="s">
        <v>1652</v>
      </c>
      <c r="T62" s="42" t="s">
        <v>1653</v>
      </c>
      <c r="U62" s="43" t="s">
        <v>1654</v>
      </c>
      <c r="V62" s="55" t="s">
        <v>1627</v>
      </c>
      <c r="W62" s="55" t="s">
        <v>1628</v>
      </c>
      <c r="Y62" s="44"/>
      <c r="Z62" s="44"/>
    </row>
    <row r="63" spans="1:26" x14ac:dyDescent="0.3">
      <c r="A63" s="37" t="s">
        <v>108</v>
      </c>
      <c r="B63" s="38" t="s">
        <v>3874</v>
      </c>
      <c r="C63" s="46" t="s">
        <v>108</v>
      </c>
      <c r="D63" s="46" t="s">
        <v>3874</v>
      </c>
      <c r="E63" s="47" t="s">
        <v>1655</v>
      </c>
      <c r="F63" s="48" t="s">
        <v>3984</v>
      </c>
      <c r="G63" s="47" t="s">
        <v>1657</v>
      </c>
      <c r="H63" s="48" t="s">
        <v>3985</v>
      </c>
      <c r="I63" s="47" t="s">
        <v>1659</v>
      </c>
      <c r="J63" s="48" t="s">
        <v>3986</v>
      </c>
      <c r="K63" s="49" t="s">
        <v>1661</v>
      </c>
      <c r="L63" s="49" t="s">
        <v>3987</v>
      </c>
      <c r="M63" s="37" t="s">
        <v>538</v>
      </c>
      <c r="N63" s="50" t="s">
        <v>943</v>
      </c>
      <c r="O63" s="50" t="s">
        <v>538</v>
      </c>
      <c r="P63" s="42" t="s">
        <v>1655</v>
      </c>
      <c r="Q63" s="43" t="s">
        <v>1656</v>
      </c>
      <c r="R63" s="42" t="s">
        <v>1657</v>
      </c>
      <c r="S63" s="43" t="s">
        <v>1658</v>
      </c>
      <c r="T63" s="42" t="s">
        <v>1659</v>
      </c>
      <c r="U63" s="43" t="s">
        <v>1660</v>
      </c>
      <c r="V63" s="49" t="s">
        <v>1661</v>
      </c>
      <c r="W63" s="49" t="s">
        <v>4410</v>
      </c>
      <c r="Y63" s="44"/>
      <c r="Z63" s="44"/>
    </row>
    <row r="64" spans="1:26" x14ac:dyDescent="0.3">
      <c r="A64" s="57" t="s">
        <v>110</v>
      </c>
      <c r="B64" s="58" t="s">
        <v>539</v>
      </c>
      <c r="C64" s="58" t="s">
        <v>996</v>
      </c>
      <c r="D64" s="58" t="s">
        <v>539</v>
      </c>
      <c r="E64" s="59" t="s">
        <v>4172</v>
      </c>
      <c r="F64" s="60" t="s">
        <v>3984</v>
      </c>
      <c r="G64" s="59" t="s">
        <v>4173</v>
      </c>
      <c r="H64" s="60" t="s">
        <v>3985</v>
      </c>
      <c r="I64" s="59" t="s">
        <v>4174</v>
      </c>
      <c r="J64" s="60" t="s">
        <v>3986</v>
      </c>
      <c r="K64" s="61" t="s">
        <v>4175</v>
      </c>
      <c r="L64" s="61" t="s">
        <v>4176</v>
      </c>
      <c r="M64" s="58" t="s">
        <v>539</v>
      </c>
      <c r="N64" s="58" t="s">
        <v>996</v>
      </c>
      <c r="O64" s="58" t="s">
        <v>539</v>
      </c>
      <c r="P64" s="42" t="s">
        <v>4172</v>
      </c>
      <c r="Q64" s="43" t="s">
        <v>3984</v>
      </c>
      <c r="R64" s="42" t="s">
        <v>4173</v>
      </c>
      <c r="S64" s="43" t="s">
        <v>3985</v>
      </c>
      <c r="T64" s="42" t="s">
        <v>4174</v>
      </c>
      <c r="U64" s="43" t="s">
        <v>3986</v>
      </c>
      <c r="V64" s="61" t="s">
        <v>4175</v>
      </c>
      <c r="W64" s="61" t="s">
        <v>4176</v>
      </c>
      <c r="Y64" s="44"/>
      <c r="Z64" s="44"/>
    </row>
    <row r="65" spans="1:26" x14ac:dyDescent="0.3">
      <c r="A65" s="37" t="s">
        <v>111</v>
      </c>
      <c r="B65" s="38" t="s">
        <v>3875</v>
      </c>
      <c r="C65" s="46" t="s">
        <v>111</v>
      </c>
      <c r="D65" s="46" t="s">
        <v>3875</v>
      </c>
      <c r="E65" s="47" t="s">
        <v>1662</v>
      </c>
      <c r="F65" s="48" t="s">
        <v>3988</v>
      </c>
      <c r="G65" s="47" t="s">
        <v>1664</v>
      </c>
      <c r="H65" s="48" t="s">
        <v>3989</v>
      </c>
      <c r="I65" s="47" t="s">
        <v>1666</v>
      </c>
      <c r="J65" s="48" t="s">
        <v>3990</v>
      </c>
      <c r="K65" s="49" t="s">
        <v>1668</v>
      </c>
      <c r="L65" s="49" t="s">
        <v>3991</v>
      </c>
      <c r="M65" s="37" t="s">
        <v>540</v>
      </c>
      <c r="N65" s="50" t="s">
        <v>944</v>
      </c>
      <c r="O65" s="50" t="s">
        <v>540</v>
      </c>
      <c r="P65" s="42" t="s">
        <v>1662</v>
      </c>
      <c r="Q65" s="43" t="s">
        <v>1663</v>
      </c>
      <c r="R65" s="42" t="s">
        <v>1664</v>
      </c>
      <c r="S65" s="43" t="s">
        <v>1665</v>
      </c>
      <c r="T65" s="42" t="s">
        <v>1666</v>
      </c>
      <c r="U65" s="43" t="s">
        <v>1667</v>
      </c>
      <c r="V65" s="49" t="s">
        <v>1668</v>
      </c>
      <c r="W65" s="49" t="s">
        <v>4363</v>
      </c>
      <c r="Y65" s="44"/>
      <c r="Z65" s="44"/>
    </row>
    <row r="66" spans="1:26" x14ac:dyDescent="0.3">
      <c r="A66" s="37" t="s">
        <v>112</v>
      </c>
      <c r="B66" s="38" t="s">
        <v>3876</v>
      </c>
      <c r="C66" s="46" t="s">
        <v>112</v>
      </c>
      <c r="D66" s="46" t="s">
        <v>3925</v>
      </c>
      <c r="E66" s="47" t="s">
        <v>1669</v>
      </c>
      <c r="F66" s="48" t="s">
        <v>3992</v>
      </c>
      <c r="G66" s="47" t="s">
        <v>1671</v>
      </c>
      <c r="H66" s="48" t="s">
        <v>3993</v>
      </c>
      <c r="I66" s="47" t="s">
        <v>1673</v>
      </c>
      <c r="J66" s="48" t="s">
        <v>3994</v>
      </c>
      <c r="K66" s="49" t="s">
        <v>1675</v>
      </c>
      <c r="L66" s="49" t="s">
        <v>3995</v>
      </c>
      <c r="M66" s="37" t="s">
        <v>884</v>
      </c>
      <c r="N66" s="50" t="s">
        <v>945</v>
      </c>
      <c r="O66" s="50" t="s">
        <v>541</v>
      </c>
      <c r="P66" s="42" t="s">
        <v>1669</v>
      </c>
      <c r="Q66" s="43" t="s">
        <v>1670</v>
      </c>
      <c r="R66" s="42" t="s">
        <v>1671</v>
      </c>
      <c r="S66" s="43" t="s">
        <v>1672</v>
      </c>
      <c r="T66" s="42" t="s">
        <v>1673</v>
      </c>
      <c r="U66" s="43" t="s">
        <v>1674</v>
      </c>
      <c r="V66" s="49" t="s">
        <v>1675</v>
      </c>
      <c r="W66" s="49" t="s">
        <v>4364</v>
      </c>
      <c r="Y66" s="44"/>
      <c r="Z66" s="44"/>
    </row>
    <row r="67" spans="1:26" x14ac:dyDescent="0.3">
      <c r="A67" s="37" t="s">
        <v>113</v>
      </c>
      <c r="B67" s="38" t="s">
        <v>445</v>
      </c>
      <c r="C67" s="46" t="s">
        <v>113</v>
      </c>
      <c r="D67" s="46" t="s">
        <v>445</v>
      </c>
      <c r="E67" s="47" t="s">
        <v>1676</v>
      </c>
      <c r="F67" s="48" t="s">
        <v>1677</v>
      </c>
      <c r="G67" s="47" t="s">
        <v>1678</v>
      </c>
      <c r="H67" s="48" t="s">
        <v>1679</v>
      </c>
      <c r="I67" s="47" t="s">
        <v>1680</v>
      </c>
      <c r="J67" s="48" t="s">
        <v>1681</v>
      </c>
      <c r="K67" s="49" t="s">
        <v>4477</v>
      </c>
      <c r="L67" s="49" t="s">
        <v>4496</v>
      </c>
      <c r="M67" s="37" t="s">
        <v>445</v>
      </c>
      <c r="N67" s="50" t="s">
        <v>113</v>
      </c>
      <c r="O67" s="50" t="s">
        <v>445</v>
      </c>
      <c r="P67" s="42" t="s">
        <v>1676</v>
      </c>
      <c r="Q67" s="43" t="s">
        <v>1677</v>
      </c>
      <c r="R67" s="42" t="s">
        <v>1678</v>
      </c>
      <c r="S67" s="43" t="s">
        <v>1679</v>
      </c>
      <c r="T67" s="42" t="s">
        <v>1680</v>
      </c>
      <c r="U67" s="43" t="s">
        <v>1681</v>
      </c>
      <c r="V67" s="49" t="s">
        <v>4477</v>
      </c>
      <c r="W67" s="49" t="s">
        <v>4496</v>
      </c>
      <c r="Y67" s="44"/>
      <c r="Z67" s="44"/>
    </row>
    <row r="68" spans="1:26" x14ac:dyDescent="0.3">
      <c r="A68" s="37" t="s">
        <v>114</v>
      </c>
      <c r="B68" s="38" t="s">
        <v>542</v>
      </c>
      <c r="C68" s="46" t="s">
        <v>997</v>
      </c>
      <c r="D68" s="46" t="s">
        <v>542</v>
      </c>
      <c r="E68" s="47" t="s">
        <v>1682</v>
      </c>
      <c r="F68" s="48" t="s">
        <v>1683</v>
      </c>
      <c r="G68" s="47" t="s">
        <v>1684</v>
      </c>
      <c r="H68" s="48" t="s">
        <v>1685</v>
      </c>
      <c r="I68" s="47" t="s">
        <v>1686</v>
      </c>
      <c r="J68" s="48" t="s">
        <v>1687</v>
      </c>
      <c r="K68" s="49" t="s">
        <v>1688</v>
      </c>
      <c r="L68" s="49" t="s">
        <v>1689</v>
      </c>
      <c r="M68" s="37" t="s">
        <v>542</v>
      </c>
      <c r="N68" s="50" t="s">
        <v>997</v>
      </c>
      <c r="O68" s="50" t="s">
        <v>542</v>
      </c>
      <c r="P68" s="42" t="s">
        <v>1682</v>
      </c>
      <c r="Q68" s="43" t="s">
        <v>1683</v>
      </c>
      <c r="R68" s="42" t="s">
        <v>1684</v>
      </c>
      <c r="S68" s="43" t="s">
        <v>1685</v>
      </c>
      <c r="T68" s="42" t="s">
        <v>1686</v>
      </c>
      <c r="U68" s="43" t="s">
        <v>1687</v>
      </c>
      <c r="V68" s="49" t="s">
        <v>1688</v>
      </c>
      <c r="W68" s="49" t="s">
        <v>4365</v>
      </c>
      <c r="Y68" s="44"/>
      <c r="Z68" s="44"/>
    </row>
    <row r="69" spans="1:26" x14ac:dyDescent="0.3">
      <c r="A69" s="52" t="s">
        <v>115</v>
      </c>
      <c r="B69" s="53" t="s">
        <v>1175</v>
      </c>
      <c r="C69" s="54" t="s">
        <v>1195</v>
      </c>
      <c r="D69" s="54" t="s">
        <v>1175</v>
      </c>
      <c r="E69" s="47" t="s">
        <v>1690</v>
      </c>
      <c r="F69" s="48" t="s">
        <v>1691</v>
      </c>
      <c r="G69" s="47" t="s">
        <v>1692</v>
      </c>
      <c r="H69" s="48" t="s">
        <v>1693</v>
      </c>
      <c r="I69" s="47" t="s">
        <v>1694</v>
      </c>
      <c r="J69" s="48" t="s">
        <v>1695</v>
      </c>
      <c r="K69" s="55" t="s">
        <v>1696</v>
      </c>
      <c r="L69" s="55" t="s">
        <v>1697</v>
      </c>
      <c r="M69" s="52" t="s">
        <v>1175</v>
      </c>
      <c r="N69" s="56" t="s">
        <v>1195</v>
      </c>
      <c r="O69" s="56" t="s">
        <v>1175</v>
      </c>
      <c r="P69" s="42" t="s">
        <v>1690</v>
      </c>
      <c r="Q69" s="43" t="s">
        <v>1691</v>
      </c>
      <c r="R69" s="42" t="s">
        <v>1692</v>
      </c>
      <c r="S69" s="43" t="s">
        <v>1693</v>
      </c>
      <c r="T69" s="42" t="s">
        <v>1694</v>
      </c>
      <c r="U69" s="43" t="s">
        <v>1695</v>
      </c>
      <c r="V69" s="55" t="s">
        <v>1696</v>
      </c>
      <c r="W69" s="55" t="s">
        <v>1697</v>
      </c>
      <c r="Y69" s="44"/>
      <c r="Z69" s="44"/>
    </row>
    <row r="70" spans="1:26" x14ac:dyDescent="0.3">
      <c r="A70" s="37" t="s">
        <v>116</v>
      </c>
      <c r="B70" s="62" t="s">
        <v>543</v>
      </c>
      <c r="C70" s="46" t="s">
        <v>1043</v>
      </c>
      <c r="D70" s="46" t="s">
        <v>543</v>
      </c>
      <c r="E70" s="47" t="s">
        <v>1698</v>
      </c>
      <c r="F70" s="48" t="s">
        <v>4433</v>
      </c>
      <c r="G70" s="47" t="s">
        <v>1699</v>
      </c>
      <c r="H70" s="48" t="s">
        <v>4447</v>
      </c>
      <c r="I70" s="47" t="s">
        <v>1700</v>
      </c>
      <c r="J70" s="48" t="s">
        <v>4461</v>
      </c>
      <c r="K70" s="49" t="s">
        <v>4541</v>
      </c>
      <c r="L70" s="49" t="s">
        <v>4779</v>
      </c>
      <c r="M70" s="37" t="s">
        <v>543</v>
      </c>
      <c r="N70" s="50" t="s">
        <v>1043</v>
      </c>
      <c r="O70" s="50" t="s">
        <v>543</v>
      </c>
      <c r="P70" s="42" t="s">
        <v>1698</v>
      </c>
      <c r="Q70" s="43" t="s">
        <v>4433</v>
      </c>
      <c r="R70" s="42" t="s">
        <v>1699</v>
      </c>
      <c r="S70" s="43" t="s">
        <v>4447</v>
      </c>
      <c r="T70" s="42" t="s">
        <v>1700</v>
      </c>
      <c r="U70" s="43" t="s">
        <v>4461</v>
      </c>
      <c r="V70" s="49" t="s">
        <v>4541</v>
      </c>
      <c r="W70" s="49" t="s">
        <v>4779</v>
      </c>
      <c r="Y70" s="44"/>
      <c r="Z70" s="44"/>
    </row>
    <row r="71" spans="1:26" x14ac:dyDescent="0.3">
      <c r="A71" s="37" t="s">
        <v>117</v>
      </c>
      <c r="B71" s="38" t="s">
        <v>885</v>
      </c>
      <c r="C71" s="46" t="s">
        <v>117</v>
      </c>
      <c r="D71" s="46" t="s">
        <v>544</v>
      </c>
      <c r="E71" s="47" t="s">
        <v>1701</v>
      </c>
      <c r="F71" s="48" t="s">
        <v>1702</v>
      </c>
      <c r="G71" s="47" t="s">
        <v>1703</v>
      </c>
      <c r="H71" s="48" t="s">
        <v>1704</v>
      </c>
      <c r="I71" s="47" t="s">
        <v>1705</v>
      </c>
      <c r="J71" s="48" t="s">
        <v>1706</v>
      </c>
      <c r="K71" s="49" t="s">
        <v>1707</v>
      </c>
      <c r="L71" s="49" t="s">
        <v>1708</v>
      </c>
      <c r="M71" s="37" t="s">
        <v>885</v>
      </c>
      <c r="N71" s="50" t="s">
        <v>117</v>
      </c>
      <c r="O71" s="50" t="s">
        <v>544</v>
      </c>
      <c r="P71" s="42" t="s">
        <v>1701</v>
      </c>
      <c r="Q71" s="43" t="s">
        <v>1702</v>
      </c>
      <c r="R71" s="42" t="s">
        <v>1703</v>
      </c>
      <c r="S71" s="43" t="s">
        <v>1704</v>
      </c>
      <c r="T71" s="42" t="s">
        <v>1705</v>
      </c>
      <c r="U71" s="43" t="s">
        <v>1706</v>
      </c>
      <c r="V71" s="49" t="s">
        <v>1707</v>
      </c>
      <c r="W71" s="49" t="s">
        <v>1708</v>
      </c>
      <c r="Y71" s="44"/>
      <c r="Z71" s="44"/>
    </row>
    <row r="72" spans="1:26" x14ac:dyDescent="0.3">
      <c r="A72" s="37" t="s">
        <v>118</v>
      </c>
      <c r="B72" s="38" t="s">
        <v>545</v>
      </c>
      <c r="C72" s="46" t="s">
        <v>1059</v>
      </c>
      <c r="D72" s="46" t="s">
        <v>545</v>
      </c>
      <c r="E72" s="47" t="s">
        <v>1709</v>
      </c>
      <c r="F72" s="48" t="s">
        <v>1710</v>
      </c>
      <c r="G72" s="47" t="s">
        <v>1711</v>
      </c>
      <c r="H72" s="48" t="s">
        <v>1712</v>
      </c>
      <c r="I72" s="47" t="s">
        <v>1713</v>
      </c>
      <c r="J72" s="48" t="s">
        <v>1714</v>
      </c>
      <c r="K72" s="49" t="s">
        <v>4552</v>
      </c>
      <c r="L72" s="49" t="s">
        <v>4580</v>
      </c>
      <c r="M72" s="37" t="s">
        <v>545</v>
      </c>
      <c r="N72" s="50" t="s">
        <v>1059</v>
      </c>
      <c r="O72" s="50" t="s">
        <v>545</v>
      </c>
      <c r="P72" s="42" t="s">
        <v>1709</v>
      </c>
      <c r="Q72" s="43" t="s">
        <v>1710</v>
      </c>
      <c r="R72" s="42" t="s">
        <v>1711</v>
      </c>
      <c r="S72" s="43" t="s">
        <v>1712</v>
      </c>
      <c r="T72" s="42" t="s">
        <v>1713</v>
      </c>
      <c r="U72" s="43" t="s">
        <v>1714</v>
      </c>
      <c r="V72" s="49" t="s">
        <v>4552</v>
      </c>
      <c r="W72" s="49" t="s">
        <v>4580</v>
      </c>
      <c r="Y72" s="44"/>
      <c r="Z72" s="44"/>
    </row>
    <row r="73" spans="1:26" x14ac:dyDescent="0.3">
      <c r="A73" s="37" t="s">
        <v>69</v>
      </c>
      <c r="B73" s="38" t="s">
        <v>886</v>
      </c>
      <c r="C73" s="46" t="s">
        <v>468</v>
      </c>
      <c r="D73" s="46" t="s">
        <v>546</v>
      </c>
      <c r="E73" s="47" t="s">
        <v>1715</v>
      </c>
      <c r="F73" s="48" t="s">
        <v>1716</v>
      </c>
      <c r="G73" s="47" t="s">
        <v>1717</v>
      </c>
      <c r="H73" s="48" t="s">
        <v>1718</v>
      </c>
      <c r="I73" s="47" t="s">
        <v>1719</v>
      </c>
      <c r="J73" s="48" t="s">
        <v>1720</v>
      </c>
      <c r="K73" s="49" t="s">
        <v>1721</v>
      </c>
      <c r="L73" s="49" t="s">
        <v>1722</v>
      </c>
      <c r="M73" s="37" t="s">
        <v>886</v>
      </c>
      <c r="N73" s="50" t="s">
        <v>468</v>
      </c>
      <c r="O73" s="50" t="s">
        <v>546</v>
      </c>
      <c r="P73" s="42" t="s">
        <v>1715</v>
      </c>
      <c r="Q73" s="43" t="s">
        <v>1716</v>
      </c>
      <c r="R73" s="42" t="s">
        <v>1717</v>
      </c>
      <c r="S73" s="43" t="s">
        <v>1718</v>
      </c>
      <c r="T73" s="42" t="s">
        <v>1719</v>
      </c>
      <c r="U73" s="43" t="s">
        <v>1720</v>
      </c>
      <c r="V73" s="49" t="s">
        <v>1721</v>
      </c>
      <c r="W73" s="49" t="s">
        <v>1722</v>
      </c>
      <c r="Y73" s="44"/>
      <c r="Z73" s="44"/>
    </row>
    <row r="74" spans="1:26" x14ac:dyDescent="0.3">
      <c r="A74" s="63" t="s">
        <v>124</v>
      </c>
      <c r="B74" s="38" t="s">
        <v>547</v>
      </c>
      <c r="C74" s="46" t="s">
        <v>1083</v>
      </c>
      <c r="D74" s="46" t="s">
        <v>547</v>
      </c>
      <c r="E74" s="47" t="s">
        <v>1723</v>
      </c>
      <c r="F74" s="48" t="s">
        <v>1724</v>
      </c>
      <c r="G74" s="47" t="s">
        <v>1725</v>
      </c>
      <c r="H74" s="48" t="s">
        <v>1726</v>
      </c>
      <c r="I74" s="47" t="s">
        <v>1727</v>
      </c>
      <c r="J74" s="48" t="s">
        <v>1728</v>
      </c>
      <c r="K74" s="49" t="s">
        <v>1729</v>
      </c>
      <c r="L74" s="49" t="s">
        <v>1730</v>
      </c>
      <c r="M74" s="37" t="s">
        <v>547</v>
      </c>
      <c r="N74" s="50" t="s">
        <v>1083</v>
      </c>
      <c r="O74" s="50" t="s">
        <v>547</v>
      </c>
      <c r="P74" s="42" t="s">
        <v>1723</v>
      </c>
      <c r="Q74" s="43" t="s">
        <v>1724</v>
      </c>
      <c r="R74" s="42" t="s">
        <v>1725</v>
      </c>
      <c r="S74" s="43" t="s">
        <v>1726</v>
      </c>
      <c r="T74" s="42" t="s">
        <v>1727</v>
      </c>
      <c r="U74" s="43" t="s">
        <v>1728</v>
      </c>
      <c r="V74" s="49" t="s">
        <v>1729</v>
      </c>
      <c r="W74" s="49" t="s">
        <v>1730</v>
      </c>
      <c r="Y74" s="44"/>
      <c r="Z74" s="44"/>
    </row>
    <row r="75" spans="1:26" x14ac:dyDescent="0.3">
      <c r="A75" s="37" t="s">
        <v>125</v>
      </c>
      <c r="B75" s="38" t="s">
        <v>548</v>
      </c>
      <c r="C75" s="46" t="s">
        <v>125</v>
      </c>
      <c r="D75" s="46" t="s">
        <v>548</v>
      </c>
      <c r="E75" s="47" t="s">
        <v>1731</v>
      </c>
      <c r="F75" s="48" t="s">
        <v>1732</v>
      </c>
      <c r="G75" s="47" t="s">
        <v>1733</v>
      </c>
      <c r="H75" s="48" t="s">
        <v>1734</v>
      </c>
      <c r="I75" s="47" t="s">
        <v>1735</v>
      </c>
      <c r="J75" s="48" t="s">
        <v>1736</v>
      </c>
      <c r="K75" s="49" t="s">
        <v>4553</v>
      </c>
      <c r="L75" s="49" t="s">
        <v>4581</v>
      </c>
      <c r="M75" s="37" t="s">
        <v>548</v>
      </c>
      <c r="N75" s="50" t="s">
        <v>125</v>
      </c>
      <c r="O75" s="50" t="s">
        <v>548</v>
      </c>
      <c r="P75" s="42" t="s">
        <v>1731</v>
      </c>
      <c r="Q75" s="43" t="s">
        <v>1732</v>
      </c>
      <c r="R75" s="42" t="s">
        <v>1733</v>
      </c>
      <c r="S75" s="43" t="s">
        <v>1734</v>
      </c>
      <c r="T75" s="42" t="s">
        <v>1735</v>
      </c>
      <c r="U75" s="43" t="s">
        <v>1736</v>
      </c>
      <c r="V75" s="49" t="s">
        <v>4553</v>
      </c>
      <c r="W75" s="49" t="s">
        <v>4581</v>
      </c>
      <c r="Y75" s="44"/>
      <c r="Z75" s="44"/>
    </row>
    <row r="76" spans="1:26" x14ac:dyDescent="0.3">
      <c r="A76" s="37" t="s">
        <v>126</v>
      </c>
      <c r="B76" s="38" t="s">
        <v>549</v>
      </c>
      <c r="C76" s="46" t="s">
        <v>831</v>
      </c>
      <c r="D76" s="46" t="s">
        <v>549</v>
      </c>
      <c r="E76" s="47" t="s">
        <v>1737</v>
      </c>
      <c r="F76" s="48" t="s">
        <v>1738</v>
      </c>
      <c r="G76" s="47" t="s">
        <v>1739</v>
      </c>
      <c r="H76" s="48" t="s">
        <v>1740</v>
      </c>
      <c r="I76" s="47" t="s">
        <v>1741</v>
      </c>
      <c r="J76" s="48" t="s">
        <v>1742</v>
      </c>
      <c r="K76" s="49" t="s">
        <v>1743</v>
      </c>
      <c r="L76" s="49" t="s">
        <v>1744</v>
      </c>
      <c r="M76" s="37" t="s">
        <v>549</v>
      </c>
      <c r="N76" s="50" t="s">
        <v>831</v>
      </c>
      <c r="O76" s="50" t="s">
        <v>549</v>
      </c>
      <c r="P76" s="42" t="s">
        <v>1737</v>
      </c>
      <c r="Q76" s="43" t="s">
        <v>1738</v>
      </c>
      <c r="R76" s="42" t="s">
        <v>1739</v>
      </c>
      <c r="S76" s="43" t="s">
        <v>1740</v>
      </c>
      <c r="T76" s="42" t="s">
        <v>1741</v>
      </c>
      <c r="U76" s="43" t="s">
        <v>1742</v>
      </c>
      <c r="V76" s="49" t="s">
        <v>1743</v>
      </c>
      <c r="W76" s="49" t="s">
        <v>1744</v>
      </c>
      <c r="Y76" s="44"/>
      <c r="Z76" s="44"/>
    </row>
    <row r="77" spans="1:26" x14ac:dyDescent="0.3">
      <c r="A77" s="57" t="s">
        <v>127</v>
      </c>
      <c r="B77" s="58" t="s">
        <v>550</v>
      </c>
      <c r="C77" s="58" t="s">
        <v>998</v>
      </c>
      <c r="D77" s="58" t="s">
        <v>550</v>
      </c>
      <c r="E77" s="59" t="s">
        <v>4252</v>
      </c>
      <c r="F77" s="60" t="s">
        <v>4253</v>
      </c>
      <c r="G77" s="59" t="s">
        <v>4254</v>
      </c>
      <c r="H77" s="60" t="s">
        <v>4255</v>
      </c>
      <c r="I77" s="59" t="s">
        <v>4256</v>
      </c>
      <c r="J77" s="60" t="s">
        <v>4257</v>
      </c>
      <c r="K77" s="61" t="s">
        <v>4258</v>
      </c>
      <c r="L77" s="61" t="s">
        <v>4259</v>
      </c>
      <c r="M77" s="58" t="s">
        <v>550</v>
      </c>
      <c r="N77" s="58" t="s">
        <v>998</v>
      </c>
      <c r="O77" s="58" t="s">
        <v>550</v>
      </c>
      <c r="P77" s="59" t="s">
        <v>4252</v>
      </c>
      <c r="Q77" s="60" t="s">
        <v>4253</v>
      </c>
      <c r="R77" s="59" t="s">
        <v>4254</v>
      </c>
      <c r="S77" s="60" t="s">
        <v>4255</v>
      </c>
      <c r="T77" s="59" t="s">
        <v>4256</v>
      </c>
      <c r="U77" s="60" t="s">
        <v>4257</v>
      </c>
      <c r="V77" s="61" t="s">
        <v>4258</v>
      </c>
      <c r="W77" s="61" t="s">
        <v>4259</v>
      </c>
      <c r="Y77" s="44"/>
      <c r="Z77" s="44"/>
    </row>
    <row r="78" spans="1:26" x14ac:dyDescent="0.3">
      <c r="A78" s="37" t="s">
        <v>128</v>
      </c>
      <c r="B78" s="38" t="s">
        <v>551</v>
      </c>
      <c r="C78" s="46" t="s">
        <v>128</v>
      </c>
      <c r="D78" s="46" t="s">
        <v>551</v>
      </c>
      <c r="E78" s="47" t="s">
        <v>1745</v>
      </c>
      <c r="F78" s="48" t="s">
        <v>1746</v>
      </c>
      <c r="G78" s="47" t="s">
        <v>1747</v>
      </c>
      <c r="H78" s="48" t="s">
        <v>1748</v>
      </c>
      <c r="I78" s="47" t="s">
        <v>1749</v>
      </c>
      <c r="J78" s="48" t="s">
        <v>1750</v>
      </c>
      <c r="K78" s="49" t="s">
        <v>1751</v>
      </c>
      <c r="L78" s="49" t="s">
        <v>1752</v>
      </c>
      <c r="M78" s="37" t="s">
        <v>551</v>
      </c>
      <c r="N78" s="50" t="s">
        <v>128</v>
      </c>
      <c r="O78" s="50" t="s">
        <v>551</v>
      </c>
      <c r="P78" s="42" t="s">
        <v>1745</v>
      </c>
      <c r="Q78" s="43" t="s">
        <v>1746</v>
      </c>
      <c r="R78" s="42" t="s">
        <v>1747</v>
      </c>
      <c r="S78" s="43" t="s">
        <v>1748</v>
      </c>
      <c r="T78" s="42" t="s">
        <v>1749</v>
      </c>
      <c r="U78" s="43" t="s">
        <v>1750</v>
      </c>
      <c r="V78" s="49" t="s">
        <v>1751</v>
      </c>
      <c r="W78" s="49" t="s">
        <v>1752</v>
      </c>
      <c r="Y78" s="44"/>
      <c r="Z78" s="44"/>
    </row>
    <row r="79" spans="1:26" x14ac:dyDescent="0.3">
      <c r="A79" s="37" t="s">
        <v>130</v>
      </c>
      <c r="B79" s="38" t="s">
        <v>552</v>
      </c>
      <c r="C79" s="46" t="s">
        <v>1102</v>
      </c>
      <c r="D79" s="46" t="s">
        <v>552</v>
      </c>
      <c r="E79" s="47" t="s">
        <v>1753</v>
      </c>
      <c r="F79" s="48" t="s">
        <v>1754</v>
      </c>
      <c r="G79" s="47" t="s">
        <v>1755</v>
      </c>
      <c r="H79" s="48" t="s">
        <v>1756</v>
      </c>
      <c r="I79" s="47" t="s">
        <v>1757</v>
      </c>
      <c r="J79" s="48" t="s">
        <v>1758</v>
      </c>
      <c r="K79" s="49" t="s">
        <v>1759</v>
      </c>
      <c r="L79" s="49" t="s">
        <v>1760</v>
      </c>
      <c r="M79" s="37" t="s">
        <v>552</v>
      </c>
      <c r="N79" s="50" t="s">
        <v>1102</v>
      </c>
      <c r="O79" s="50" t="s">
        <v>552</v>
      </c>
      <c r="P79" s="42" t="s">
        <v>1753</v>
      </c>
      <c r="Q79" s="43" t="s">
        <v>1754</v>
      </c>
      <c r="R79" s="42" t="s">
        <v>1755</v>
      </c>
      <c r="S79" s="43" t="s">
        <v>1756</v>
      </c>
      <c r="T79" s="42" t="s">
        <v>1757</v>
      </c>
      <c r="U79" s="43" t="s">
        <v>1758</v>
      </c>
      <c r="V79" s="49" t="s">
        <v>1759</v>
      </c>
      <c r="W79" s="49" t="s">
        <v>1760</v>
      </c>
      <c r="Y79" s="44"/>
      <c r="Z79" s="44"/>
    </row>
    <row r="80" spans="1:26" x14ac:dyDescent="0.3">
      <c r="A80" s="37" t="s">
        <v>131</v>
      </c>
      <c r="B80" s="38" t="s">
        <v>3877</v>
      </c>
      <c r="C80" s="46" t="s">
        <v>131</v>
      </c>
      <c r="D80" s="46" t="s">
        <v>3877</v>
      </c>
      <c r="E80" s="47" t="s">
        <v>1761</v>
      </c>
      <c r="F80" s="48" t="s">
        <v>3996</v>
      </c>
      <c r="G80" s="47" t="s">
        <v>1763</v>
      </c>
      <c r="H80" s="48" t="s">
        <v>3997</v>
      </c>
      <c r="I80" s="47" t="s">
        <v>1765</v>
      </c>
      <c r="J80" s="48" t="s">
        <v>3998</v>
      </c>
      <c r="K80" s="49" t="s">
        <v>1767</v>
      </c>
      <c r="L80" s="49" t="s">
        <v>3999</v>
      </c>
      <c r="M80" s="37" t="s">
        <v>61</v>
      </c>
      <c r="N80" s="50" t="s">
        <v>62</v>
      </c>
      <c r="O80" s="50" t="s">
        <v>61</v>
      </c>
      <c r="P80" s="42" t="s">
        <v>1761</v>
      </c>
      <c r="Q80" s="43" t="s">
        <v>1762</v>
      </c>
      <c r="R80" s="42" t="s">
        <v>1763</v>
      </c>
      <c r="S80" s="43" t="s">
        <v>1764</v>
      </c>
      <c r="T80" s="42" t="s">
        <v>1765</v>
      </c>
      <c r="U80" s="43" t="s">
        <v>1766</v>
      </c>
      <c r="V80" s="49" t="s">
        <v>1767</v>
      </c>
      <c r="W80" s="49" t="s">
        <v>4411</v>
      </c>
      <c r="Y80" s="44"/>
      <c r="Z80" s="44"/>
    </row>
    <row r="81" spans="1:26" x14ac:dyDescent="0.3">
      <c r="A81" s="57" t="s">
        <v>132</v>
      </c>
      <c r="B81" s="58" t="s">
        <v>28</v>
      </c>
      <c r="C81" s="58" t="s">
        <v>30</v>
      </c>
      <c r="D81" s="58" t="s">
        <v>28</v>
      </c>
      <c r="E81" s="59" t="s">
        <v>4332</v>
      </c>
      <c r="F81" s="60" t="s">
        <v>3996</v>
      </c>
      <c r="G81" s="59" t="s">
        <v>4333</v>
      </c>
      <c r="H81" s="60" t="s">
        <v>3997</v>
      </c>
      <c r="I81" s="59" t="s">
        <v>4334</v>
      </c>
      <c r="J81" s="60" t="s">
        <v>3998</v>
      </c>
      <c r="K81" s="61" t="s">
        <v>4335</v>
      </c>
      <c r="L81" s="61" t="s">
        <v>4336</v>
      </c>
      <c r="M81" s="58" t="s">
        <v>28</v>
      </c>
      <c r="N81" s="58" t="s">
        <v>30</v>
      </c>
      <c r="O81" s="58" t="s">
        <v>28</v>
      </c>
      <c r="P81" s="42" t="s">
        <v>4332</v>
      </c>
      <c r="Q81" s="43" t="s">
        <v>3996</v>
      </c>
      <c r="R81" s="42" t="s">
        <v>4333</v>
      </c>
      <c r="S81" s="43" t="s">
        <v>3997</v>
      </c>
      <c r="T81" s="42" t="s">
        <v>4334</v>
      </c>
      <c r="U81" s="43" t="s">
        <v>3998</v>
      </c>
      <c r="V81" s="61" t="s">
        <v>4335</v>
      </c>
      <c r="W81" s="61" t="s">
        <v>4336</v>
      </c>
      <c r="Y81" s="44"/>
      <c r="Z81" s="44"/>
    </row>
    <row r="82" spans="1:26" x14ac:dyDescent="0.3">
      <c r="A82" s="37" t="s">
        <v>133</v>
      </c>
      <c r="B82" s="38" t="s">
        <v>3878</v>
      </c>
      <c r="C82" s="46" t="s">
        <v>133</v>
      </c>
      <c r="D82" s="46" t="s">
        <v>3878</v>
      </c>
      <c r="E82" s="47" t="s">
        <v>1768</v>
      </c>
      <c r="F82" s="48" t="s">
        <v>4000</v>
      </c>
      <c r="G82" s="47" t="s">
        <v>1770</v>
      </c>
      <c r="H82" s="48" t="s">
        <v>4001</v>
      </c>
      <c r="I82" s="47" t="s">
        <v>1772</v>
      </c>
      <c r="J82" s="48" t="s">
        <v>4002</v>
      </c>
      <c r="K82" s="49" t="s">
        <v>1774</v>
      </c>
      <c r="L82" s="49" t="s">
        <v>4003</v>
      </c>
      <c r="M82" s="37" t="s">
        <v>32</v>
      </c>
      <c r="N82" s="50" t="s">
        <v>33</v>
      </c>
      <c r="O82" s="50" t="s">
        <v>32</v>
      </c>
      <c r="P82" s="42" t="s">
        <v>1768</v>
      </c>
      <c r="Q82" s="43" t="s">
        <v>1769</v>
      </c>
      <c r="R82" s="42" t="s">
        <v>1770</v>
      </c>
      <c r="S82" s="43" t="s">
        <v>1771</v>
      </c>
      <c r="T82" s="42" t="s">
        <v>1772</v>
      </c>
      <c r="U82" s="43" t="s">
        <v>1773</v>
      </c>
      <c r="V82" s="49" t="s">
        <v>1774</v>
      </c>
      <c r="W82" s="49" t="s">
        <v>4366</v>
      </c>
      <c r="Y82" s="44"/>
      <c r="Z82" s="44"/>
    </row>
    <row r="83" spans="1:26" x14ac:dyDescent="0.3">
      <c r="A83" s="37" t="s">
        <v>135</v>
      </c>
      <c r="B83" s="38" t="s">
        <v>136</v>
      </c>
      <c r="C83" s="46" t="s">
        <v>137</v>
      </c>
      <c r="D83" s="46" t="s">
        <v>136</v>
      </c>
      <c r="E83" s="47" t="s">
        <v>1775</v>
      </c>
      <c r="F83" s="48" t="s">
        <v>1776</v>
      </c>
      <c r="G83" s="47" t="s">
        <v>1777</v>
      </c>
      <c r="H83" s="48" t="s">
        <v>1778</v>
      </c>
      <c r="I83" s="47" t="s">
        <v>1779</v>
      </c>
      <c r="J83" s="48" t="s">
        <v>1780</v>
      </c>
      <c r="K83" s="49" t="s">
        <v>1781</v>
      </c>
      <c r="L83" s="49" t="s">
        <v>1782</v>
      </c>
      <c r="M83" s="37" t="s">
        <v>136</v>
      </c>
      <c r="N83" s="50" t="s">
        <v>137</v>
      </c>
      <c r="O83" s="50" t="s">
        <v>136</v>
      </c>
      <c r="P83" s="42" t="s">
        <v>1775</v>
      </c>
      <c r="Q83" s="43" t="s">
        <v>1776</v>
      </c>
      <c r="R83" s="42" t="s">
        <v>1777</v>
      </c>
      <c r="S83" s="43" t="s">
        <v>1778</v>
      </c>
      <c r="T83" s="42" t="s">
        <v>1779</v>
      </c>
      <c r="U83" s="43" t="s">
        <v>1780</v>
      </c>
      <c r="V83" s="49" t="s">
        <v>1781</v>
      </c>
      <c r="W83" s="49" t="s">
        <v>1782</v>
      </c>
      <c r="Y83" s="44"/>
      <c r="Z83" s="44"/>
    </row>
    <row r="84" spans="1:26" x14ac:dyDescent="0.3">
      <c r="A84" s="37" t="s">
        <v>138</v>
      </c>
      <c r="B84" s="38" t="s">
        <v>553</v>
      </c>
      <c r="C84" s="46" t="s">
        <v>138</v>
      </c>
      <c r="D84" s="46" t="s">
        <v>553</v>
      </c>
      <c r="E84" s="47" t="s">
        <v>1783</v>
      </c>
      <c r="F84" s="48" t="s">
        <v>1784</v>
      </c>
      <c r="G84" s="47" t="s">
        <v>1785</v>
      </c>
      <c r="H84" s="48" t="s">
        <v>1786</v>
      </c>
      <c r="I84" s="47" t="s">
        <v>1787</v>
      </c>
      <c r="J84" s="48" t="s">
        <v>1788</v>
      </c>
      <c r="K84" s="49" t="s">
        <v>4517</v>
      </c>
      <c r="L84" s="49" t="s">
        <v>1789</v>
      </c>
      <c r="M84" s="37" t="s">
        <v>553</v>
      </c>
      <c r="N84" s="50" t="s">
        <v>138</v>
      </c>
      <c r="O84" s="50" t="s">
        <v>553</v>
      </c>
      <c r="P84" s="42" t="s">
        <v>1783</v>
      </c>
      <c r="Q84" s="43" t="s">
        <v>1784</v>
      </c>
      <c r="R84" s="42" t="s">
        <v>1785</v>
      </c>
      <c r="S84" s="43" t="s">
        <v>1786</v>
      </c>
      <c r="T84" s="42" t="s">
        <v>1787</v>
      </c>
      <c r="U84" s="43" t="s">
        <v>1788</v>
      </c>
      <c r="V84" s="49" t="s">
        <v>4517</v>
      </c>
      <c r="W84" s="49" t="s">
        <v>1789</v>
      </c>
      <c r="Y84" s="44"/>
      <c r="Z84" s="44"/>
    </row>
    <row r="85" spans="1:26" x14ac:dyDescent="0.3">
      <c r="A85" s="37" t="s">
        <v>101</v>
      </c>
      <c r="B85" s="38" t="s">
        <v>442</v>
      </c>
      <c r="C85" s="46" t="s">
        <v>101</v>
      </c>
      <c r="D85" s="46" t="s">
        <v>442</v>
      </c>
      <c r="E85" s="47" t="s">
        <v>1790</v>
      </c>
      <c r="F85" s="48" t="s">
        <v>1791</v>
      </c>
      <c r="G85" s="47" t="s">
        <v>1792</v>
      </c>
      <c r="H85" s="48" t="s">
        <v>1793</v>
      </c>
      <c r="I85" s="47" t="s">
        <v>1794</v>
      </c>
      <c r="J85" s="48" t="s">
        <v>1795</v>
      </c>
      <c r="K85" s="49" t="s">
        <v>1796</v>
      </c>
      <c r="L85" s="49" t="s">
        <v>1797</v>
      </c>
      <c r="M85" s="37" t="s">
        <v>442</v>
      </c>
      <c r="N85" s="50" t="s">
        <v>101</v>
      </c>
      <c r="O85" s="50" t="s">
        <v>442</v>
      </c>
      <c r="P85" s="42" t="s">
        <v>1790</v>
      </c>
      <c r="Q85" s="43" t="s">
        <v>1791</v>
      </c>
      <c r="R85" s="42" t="s">
        <v>1792</v>
      </c>
      <c r="S85" s="43" t="s">
        <v>1793</v>
      </c>
      <c r="T85" s="42" t="s">
        <v>1794</v>
      </c>
      <c r="U85" s="43" t="s">
        <v>1795</v>
      </c>
      <c r="V85" s="49" t="s">
        <v>1796</v>
      </c>
      <c r="W85" s="49" t="s">
        <v>1797</v>
      </c>
      <c r="Y85" s="44"/>
      <c r="Z85" s="44"/>
    </row>
    <row r="86" spans="1:26" x14ac:dyDescent="0.3">
      <c r="A86" s="37" t="s">
        <v>141</v>
      </c>
      <c r="B86" s="38" t="s">
        <v>452</v>
      </c>
      <c r="C86" s="46" t="s">
        <v>141</v>
      </c>
      <c r="D86" s="46" t="s">
        <v>554</v>
      </c>
      <c r="E86" s="47" t="s">
        <v>1798</v>
      </c>
      <c r="F86" s="48" t="s">
        <v>1799</v>
      </c>
      <c r="G86" s="47" t="s">
        <v>1800</v>
      </c>
      <c r="H86" s="48" t="s">
        <v>1801</v>
      </c>
      <c r="I86" s="47" t="s">
        <v>1802</v>
      </c>
      <c r="J86" s="48" t="s">
        <v>1803</v>
      </c>
      <c r="K86" s="49" t="s">
        <v>1804</v>
      </c>
      <c r="L86" s="49" t="s">
        <v>1805</v>
      </c>
      <c r="M86" s="37" t="s">
        <v>452</v>
      </c>
      <c r="N86" s="50" t="s">
        <v>141</v>
      </c>
      <c r="O86" s="50" t="s">
        <v>554</v>
      </c>
      <c r="P86" s="42" t="s">
        <v>1798</v>
      </c>
      <c r="Q86" s="43" t="s">
        <v>1799</v>
      </c>
      <c r="R86" s="42" t="s">
        <v>1800</v>
      </c>
      <c r="S86" s="43" t="s">
        <v>1801</v>
      </c>
      <c r="T86" s="42" t="s">
        <v>1802</v>
      </c>
      <c r="U86" s="43" t="s">
        <v>1803</v>
      </c>
      <c r="V86" s="49" t="s">
        <v>1804</v>
      </c>
      <c r="W86" s="49" t="s">
        <v>1805</v>
      </c>
      <c r="Y86" s="44"/>
      <c r="Z86" s="44"/>
    </row>
    <row r="87" spans="1:26" x14ac:dyDescent="0.3">
      <c r="A87" s="57" t="s">
        <v>142</v>
      </c>
      <c r="B87" s="58" t="s">
        <v>555</v>
      </c>
      <c r="C87" s="58" t="s">
        <v>999</v>
      </c>
      <c r="D87" s="58" t="s">
        <v>555</v>
      </c>
      <c r="E87" s="59" t="s">
        <v>4177</v>
      </c>
      <c r="F87" s="60" t="s">
        <v>4178</v>
      </c>
      <c r="G87" s="59" t="s">
        <v>4179</v>
      </c>
      <c r="H87" s="60" t="s">
        <v>4180</v>
      </c>
      <c r="I87" s="59" t="s">
        <v>4181</v>
      </c>
      <c r="J87" s="60" t="s">
        <v>4182</v>
      </c>
      <c r="K87" s="61" t="s">
        <v>4183</v>
      </c>
      <c r="L87" s="61" t="s">
        <v>4184</v>
      </c>
      <c r="M87" s="58" t="s">
        <v>555</v>
      </c>
      <c r="N87" s="58" t="s">
        <v>999</v>
      </c>
      <c r="O87" s="58" t="s">
        <v>555</v>
      </c>
      <c r="P87" s="42" t="s">
        <v>4177</v>
      </c>
      <c r="Q87" s="43" t="s">
        <v>4178</v>
      </c>
      <c r="R87" s="42" t="s">
        <v>4179</v>
      </c>
      <c r="S87" s="43" t="s">
        <v>4180</v>
      </c>
      <c r="T87" s="42" t="s">
        <v>4181</v>
      </c>
      <c r="U87" s="43" t="s">
        <v>4182</v>
      </c>
      <c r="V87" s="61" t="s">
        <v>4183</v>
      </c>
      <c r="W87" s="61" t="s">
        <v>4184</v>
      </c>
      <c r="Y87" s="44"/>
      <c r="Z87" s="44"/>
    </row>
    <row r="88" spans="1:26" x14ac:dyDescent="0.3">
      <c r="A88" s="37" t="s">
        <v>143</v>
      </c>
      <c r="B88" s="38" t="s">
        <v>3879</v>
      </c>
      <c r="C88" s="46" t="s">
        <v>143</v>
      </c>
      <c r="D88" s="46" t="s">
        <v>3879</v>
      </c>
      <c r="E88" s="47" t="s">
        <v>1806</v>
      </c>
      <c r="F88" s="48" t="s">
        <v>4004</v>
      </c>
      <c r="G88" s="47" t="s">
        <v>1808</v>
      </c>
      <c r="H88" s="48" t="s">
        <v>4005</v>
      </c>
      <c r="I88" s="47" t="s">
        <v>1810</v>
      </c>
      <c r="J88" s="48" t="s">
        <v>4006</v>
      </c>
      <c r="K88" s="49" t="s">
        <v>1812</v>
      </c>
      <c r="L88" s="49" t="s">
        <v>4007</v>
      </c>
      <c r="M88" s="37" t="s">
        <v>556</v>
      </c>
      <c r="N88" s="50" t="s">
        <v>946</v>
      </c>
      <c r="O88" s="50" t="s">
        <v>556</v>
      </c>
      <c r="P88" s="42" t="s">
        <v>1806</v>
      </c>
      <c r="Q88" s="43" t="s">
        <v>1807</v>
      </c>
      <c r="R88" s="42" t="s">
        <v>1808</v>
      </c>
      <c r="S88" s="43" t="s">
        <v>1809</v>
      </c>
      <c r="T88" s="42" t="s">
        <v>1810</v>
      </c>
      <c r="U88" s="43" t="s">
        <v>1811</v>
      </c>
      <c r="V88" s="49" t="s">
        <v>1812</v>
      </c>
      <c r="W88" s="49" t="s">
        <v>4367</v>
      </c>
      <c r="Y88" s="44"/>
      <c r="Z88" s="44"/>
    </row>
    <row r="89" spans="1:26" x14ac:dyDescent="0.3">
      <c r="A89" s="37" t="s">
        <v>55</v>
      </c>
      <c r="B89" s="38" t="s">
        <v>3880</v>
      </c>
      <c r="C89" s="46" t="s">
        <v>55</v>
      </c>
      <c r="D89" s="46" t="s">
        <v>3926</v>
      </c>
      <c r="E89" s="47" t="s">
        <v>1813</v>
      </c>
      <c r="F89" s="48" t="s">
        <v>4008</v>
      </c>
      <c r="G89" s="47" t="s">
        <v>1815</v>
      </c>
      <c r="H89" s="48" t="s">
        <v>4009</v>
      </c>
      <c r="I89" s="47" t="s">
        <v>1817</v>
      </c>
      <c r="J89" s="48" t="s">
        <v>4010</v>
      </c>
      <c r="K89" s="49" t="s">
        <v>1819</v>
      </c>
      <c r="L89" s="49" t="s">
        <v>4011</v>
      </c>
      <c r="M89" s="37" t="s">
        <v>887</v>
      </c>
      <c r="N89" s="50" t="s">
        <v>947</v>
      </c>
      <c r="O89" s="50" t="s">
        <v>557</v>
      </c>
      <c r="P89" s="42" t="s">
        <v>1813</v>
      </c>
      <c r="Q89" s="43" t="s">
        <v>1814</v>
      </c>
      <c r="R89" s="42" t="s">
        <v>1815</v>
      </c>
      <c r="S89" s="43" t="s">
        <v>1816</v>
      </c>
      <c r="T89" s="42" t="s">
        <v>1817</v>
      </c>
      <c r="U89" s="43" t="s">
        <v>1818</v>
      </c>
      <c r="V89" s="49" t="s">
        <v>1819</v>
      </c>
      <c r="W89" s="49" t="s">
        <v>4368</v>
      </c>
      <c r="Y89" s="44"/>
      <c r="Z89" s="44"/>
    </row>
    <row r="90" spans="1:26" x14ac:dyDescent="0.3">
      <c r="A90" s="37" t="s">
        <v>146</v>
      </c>
      <c r="B90" s="38" t="s">
        <v>558</v>
      </c>
      <c r="C90" s="46" t="s">
        <v>146</v>
      </c>
      <c r="D90" s="46" t="s">
        <v>558</v>
      </c>
      <c r="E90" s="47" t="s">
        <v>1820</v>
      </c>
      <c r="F90" s="48" t="s">
        <v>1821</v>
      </c>
      <c r="G90" s="47" t="s">
        <v>1822</v>
      </c>
      <c r="H90" s="48" t="s">
        <v>1823</v>
      </c>
      <c r="I90" s="47" t="s">
        <v>1824</v>
      </c>
      <c r="J90" s="48" t="s">
        <v>1825</v>
      </c>
      <c r="K90" s="49" t="s">
        <v>1826</v>
      </c>
      <c r="L90" s="49" t="s">
        <v>1827</v>
      </c>
      <c r="M90" s="37" t="s">
        <v>558</v>
      </c>
      <c r="N90" s="50" t="s">
        <v>146</v>
      </c>
      <c r="O90" s="50" t="s">
        <v>558</v>
      </c>
      <c r="P90" s="42" t="s">
        <v>1820</v>
      </c>
      <c r="Q90" s="43" t="s">
        <v>1821</v>
      </c>
      <c r="R90" s="42" t="s">
        <v>1822</v>
      </c>
      <c r="S90" s="43" t="s">
        <v>1823</v>
      </c>
      <c r="T90" s="42" t="s">
        <v>1824</v>
      </c>
      <c r="U90" s="43" t="s">
        <v>1825</v>
      </c>
      <c r="V90" s="49" t="s">
        <v>1826</v>
      </c>
      <c r="W90" s="49" t="s">
        <v>1827</v>
      </c>
      <c r="Y90" s="44"/>
      <c r="Z90" s="44"/>
    </row>
    <row r="91" spans="1:26" x14ac:dyDescent="0.3">
      <c r="A91" s="63" t="s">
        <v>147</v>
      </c>
      <c r="B91" s="38" t="s">
        <v>559</v>
      </c>
      <c r="C91" s="46" t="s">
        <v>1084</v>
      </c>
      <c r="D91" s="46" t="s">
        <v>559</v>
      </c>
      <c r="E91" s="47" t="s">
        <v>1828</v>
      </c>
      <c r="F91" s="48" t="s">
        <v>1829</v>
      </c>
      <c r="G91" s="47" t="s">
        <v>1830</v>
      </c>
      <c r="H91" s="48" t="s">
        <v>1831</v>
      </c>
      <c r="I91" s="47" t="s">
        <v>1832</v>
      </c>
      <c r="J91" s="48" t="s">
        <v>1833</v>
      </c>
      <c r="K91" s="49" t="s">
        <v>1834</v>
      </c>
      <c r="L91" s="49" t="s">
        <v>1835</v>
      </c>
      <c r="M91" s="37" t="s">
        <v>559</v>
      </c>
      <c r="N91" s="50" t="s">
        <v>1084</v>
      </c>
      <c r="O91" s="50" t="s">
        <v>559</v>
      </c>
      <c r="P91" s="42" t="s">
        <v>1828</v>
      </c>
      <c r="Q91" s="43" t="s">
        <v>1829</v>
      </c>
      <c r="R91" s="42" t="s">
        <v>1830</v>
      </c>
      <c r="S91" s="43" t="s">
        <v>1831</v>
      </c>
      <c r="T91" s="42" t="s">
        <v>1832</v>
      </c>
      <c r="U91" s="43" t="s">
        <v>1833</v>
      </c>
      <c r="V91" s="49" t="s">
        <v>1834</v>
      </c>
      <c r="W91" s="49" t="s">
        <v>1835</v>
      </c>
      <c r="Y91" s="44"/>
      <c r="Z91" s="44"/>
    </row>
    <row r="92" spans="1:26" x14ac:dyDescent="0.3">
      <c r="A92" s="37" t="s">
        <v>148</v>
      </c>
      <c r="B92" s="38" t="s">
        <v>448</v>
      </c>
      <c r="C92" s="46" t="s">
        <v>148</v>
      </c>
      <c r="D92" s="46" t="s">
        <v>448</v>
      </c>
      <c r="E92" s="47" t="s">
        <v>1836</v>
      </c>
      <c r="F92" s="48" t="s">
        <v>1837</v>
      </c>
      <c r="G92" s="47" t="s">
        <v>1838</v>
      </c>
      <c r="H92" s="48" t="s">
        <v>1839</v>
      </c>
      <c r="I92" s="47" t="s">
        <v>1840</v>
      </c>
      <c r="J92" s="48" t="s">
        <v>1841</v>
      </c>
      <c r="K92" s="49" t="s">
        <v>4554</v>
      </c>
      <c r="L92" s="49" t="s">
        <v>4582</v>
      </c>
      <c r="M92" s="37" t="s">
        <v>448</v>
      </c>
      <c r="N92" s="50" t="s">
        <v>148</v>
      </c>
      <c r="O92" s="50" t="s">
        <v>448</v>
      </c>
      <c r="P92" s="42" t="s">
        <v>1836</v>
      </c>
      <c r="Q92" s="43" t="s">
        <v>1837</v>
      </c>
      <c r="R92" s="42" t="s">
        <v>1838</v>
      </c>
      <c r="S92" s="43" t="s">
        <v>1839</v>
      </c>
      <c r="T92" s="42" t="s">
        <v>1840</v>
      </c>
      <c r="U92" s="43" t="s">
        <v>1841</v>
      </c>
      <c r="V92" s="49" t="s">
        <v>4554</v>
      </c>
      <c r="W92" s="49" t="s">
        <v>4582</v>
      </c>
      <c r="Y92" s="44"/>
      <c r="Z92" s="44"/>
    </row>
    <row r="93" spans="1:26" x14ac:dyDescent="0.3">
      <c r="A93" s="37" t="s">
        <v>150</v>
      </c>
      <c r="B93" s="38" t="s">
        <v>560</v>
      </c>
      <c r="C93" s="46" t="s">
        <v>150</v>
      </c>
      <c r="D93" s="46" t="s">
        <v>560</v>
      </c>
      <c r="E93" s="47" t="s">
        <v>1842</v>
      </c>
      <c r="F93" s="48" t="s">
        <v>1843</v>
      </c>
      <c r="G93" s="47" t="s">
        <v>1844</v>
      </c>
      <c r="H93" s="48" t="s">
        <v>1845</v>
      </c>
      <c r="I93" s="47" t="s">
        <v>1846</v>
      </c>
      <c r="J93" s="48" t="s">
        <v>1847</v>
      </c>
      <c r="K93" s="49" t="s">
        <v>4518</v>
      </c>
      <c r="L93" s="49" t="s">
        <v>1849</v>
      </c>
      <c r="M93" s="37" t="s">
        <v>560</v>
      </c>
      <c r="N93" s="50" t="s">
        <v>150</v>
      </c>
      <c r="O93" s="50" t="s">
        <v>560</v>
      </c>
      <c r="P93" s="42" t="s">
        <v>1842</v>
      </c>
      <c r="Q93" s="43" t="s">
        <v>1843</v>
      </c>
      <c r="R93" s="42" t="s">
        <v>1844</v>
      </c>
      <c r="S93" s="43" t="s">
        <v>1845</v>
      </c>
      <c r="T93" s="42" t="s">
        <v>1846</v>
      </c>
      <c r="U93" s="43" t="s">
        <v>1847</v>
      </c>
      <c r="V93" s="49" t="s">
        <v>4518</v>
      </c>
      <c r="W93" s="49" t="s">
        <v>1849</v>
      </c>
      <c r="Y93" s="44"/>
      <c r="Z93" s="44"/>
    </row>
    <row r="94" spans="1:26" x14ac:dyDescent="0.3">
      <c r="A94" s="37" t="s">
        <v>151</v>
      </c>
      <c r="B94" s="38" t="s">
        <v>561</v>
      </c>
      <c r="C94" s="46" t="s">
        <v>832</v>
      </c>
      <c r="D94" s="46" t="s">
        <v>561</v>
      </c>
      <c r="E94" s="47" t="s">
        <v>1850</v>
      </c>
      <c r="F94" s="48" t="s">
        <v>1843</v>
      </c>
      <c r="G94" s="47" t="s">
        <v>1851</v>
      </c>
      <c r="H94" s="48" t="s">
        <v>1845</v>
      </c>
      <c r="I94" s="47" t="s">
        <v>1852</v>
      </c>
      <c r="J94" s="48" t="s">
        <v>1847</v>
      </c>
      <c r="K94" s="49" t="s">
        <v>1853</v>
      </c>
      <c r="L94" s="49" t="s">
        <v>1849</v>
      </c>
      <c r="M94" s="37" t="s">
        <v>561</v>
      </c>
      <c r="N94" s="50" t="s">
        <v>832</v>
      </c>
      <c r="O94" s="50" t="s">
        <v>561</v>
      </c>
      <c r="P94" s="42" t="s">
        <v>1850</v>
      </c>
      <c r="Q94" s="43" t="s">
        <v>1843</v>
      </c>
      <c r="R94" s="42" t="s">
        <v>1851</v>
      </c>
      <c r="S94" s="43" t="s">
        <v>1845</v>
      </c>
      <c r="T94" s="42" t="s">
        <v>1852</v>
      </c>
      <c r="U94" s="43" t="s">
        <v>1847</v>
      </c>
      <c r="V94" s="49" t="s">
        <v>1853</v>
      </c>
      <c r="W94" s="49" t="s">
        <v>1849</v>
      </c>
      <c r="Y94" s="44"/>
      <c r="Z94" s="44"/>
    </row>
    <row r="95" spans="1:26" x14ac:dyDescent="0.3">
      <c r="A95" s="37" t="s">
        <v>152</v>
      </c>
      <c r="B95" s="38" t="s">
        <v>562</v>
      </c>
      <c r="C95" s="46" t="s">
        <v>152</v>
      </c>
      <c r="D95" s="46" t="s">
        <v>562</v>
      </c>
      <c r="E95" s="47" t="s">
        <v>1854</v>
      </c>
      <c r="F95" s="48" t="s">
        <v>1855</v>
      </c>
      <c r="G95" s="47" t="s">
        <v>1856</v>
      </c>
      <c r="H95" s="48" t="s">
        <v>1857</v>
      </c>
      <c r="I95" s="47" t="s">
        <v>1858</v>
      </c>
      <c r="J95" s="48" t="s">
        <v>1859</v>
      </c>
      <c r="K95" s="49" t="s">
        <v>1860</v>
      </c>
      <c r="L95" s="49" t="s">
        <v>1861</v>
      </c>
      <c r="M95" s="37" t="s">
        <v>562</v>
      </c>
      <c r="N95" s="50" t="s">
        <v>152</v>
      </c>
      <c r="O95" s="50" t="s">
        <v>562</v>
      </c>
      <c r="P95" s="42" t="s">
        <v>1854</v>
      </c>
      <c r="Q95" s="43" t="s">
        <v>1855</v>
      </c>
      <c r="R95" s="42" t="s">
        <v>1856</v>
      </c>
      <c r="S95" s="43" t="s">
        <v>1857</v>
      </c>
      <c r="T95" s="42" t="s">
        <v>1858</v>
      </c>
      <c r="U95" s="43" t="s">
        <v>1859</v>
      </c>
      <c r="V95" s="49" t="s">
        <v>1860</v>
      </c>
      <c r="W95" s="49" t="s">
        <v>1861</v>
      </c>
      <c r="Y95" s="44"/>
      <c r="Z95" s="44"/>
    </row>
    <row r="96" spans="1:26" x14ac:dyDescent="0.3">
      <c r="A96" s="37" t="s">
        <v>153</v>
      </c>
      <c r="B96" s="38" t="s">
        <v>1141</v>
      </c>
      <c r="C96" s="46" t="s">
        <v>153</v>
      </c>
      <c r="D96" s="46" t="s">
        <v>563</v>
      </c>
      <c r="E96" s="47" t="s">
        <v>1862</v>
      </c>
      <c r="F96" s="48" t="s">
        <v>1863</v>
      </c>
      <c r="G96" s="47" t="s">
        <v>1864</v>
      </c>
      <c r="H96" s="48" t="s">
        <v>1865</v>
      </c>
      <c r="I96" s="47" t="s">
        <v>1866</v>
      </c>
      <c r="J96" s="48" t="s">
        <v>1867</v>
      </c>
      <c r="K96" s="49" t="s">
        <v>1868</v>
      </c>
      <c r="L96" s="49" t="s">
        <v>1869</v>
      </c>
      <c r="M96" s="37" t="s">
        <v>1141</v>
      </c>
      <c r="N96" s="50" t="s">
        <v>153</v>
      </c>
      <c r="O96" s="50" t="s">
        <v>563</v>
      </c>
      <c r="P96" s="42" t="s">
        <v>1862</v>
      </c>
      <c r="Q96" s="43" t="s">
        <v>1863</v>
      </c>
      <c r="R96" s="42" t="s">
        <v>1864</v>
      </c>
      <c r="S96" s="43" t="s">
        <v>1865</v>
      </c>
      <c r="T96" s="42" t="s">
        <v>1866</v>
      </c>
      <c r="U96" s="43" t="s">
        <v>1867</v>
      </c>
      <c r="V96" s="49" t="s">
        <v>1868</v>
      </c>
      <c r="W96" s="49" t="s">
        <v>1869</v>
      </c>
      <c r="Y96" s="44"/>
      <c r="Z96" s="44"/>
    </row>
    <row r="97" spans="1:26" x14ac:dyDescent="0.3">
      <c r="A97" s="52" t="s">
        <v>155</v>
      </c>
      <c r="B97" s="53" t="s">
        <v>1176</v>
      </c>
      <c r="C97" s="54" t="s">
        <v>155</v>
      </c>
      <c r="D97" s="54" t="s">
        <v>1176</v>
      </c>
      <c r="E97" s="47" t="s">
        <v>1870</v>
      </c>
      <c r="F97" s="48" t="s">
        <v>1871</v>
      </c>
      <c r="G97" s="47" t="s">
        <v>1872</v>
      </c>
      <c r="H97" s="48" t="s">
        <v>1873</v>
      </c>
      <c r="I97" s="47" t="s">
        <v>1874</v>
      </c>
      <c r="J97" s="48" t="s">
        <v>1875</v>
      </c>
      <c r="K97" s="55" t="s">
        <v>1848</v>
      </c>
      <c r="L97" s="55" t="s">
        <v>1849</v>
      </c>
      <c r="M97" s="52" t="s">
        <v>1176</v>
      </c>
      <c r="N97" s="56" t="s">
        <v>155</v>
      </c>
      <c r="O97" s="56" t="s">
        <v>1176</v>
      </c>
      <c r="P97" s="42" t="s">
        <v>1870</v>
      </c>
      <c r="Q97" s="43" t="s">
        <v>1871</v>
      </c>
      <c r="R97" s="42" t="s">
        <v>1872</v>
      </c>
      <c r="S97" s="43" t="s">
        <v>1873</v>
      </c>
      <c r="T97" s="42" t="s">
        <v>1874</v>
      </c>
      <c r="U97" s="43" t="s">
        <v>1875</v>
      </c>
      <c r="V97" s="55" t="s">
        <v>1848</v>
      </c>
      <c r="W97" s="55" t="s">
        <v>1849</v>
      </c>
      <c r="Y97" s="44"/>
      <c r="Z97" s="44"/>
    </row>
    <row r="98" spans="1:26" x14ac:dyDescent="0.3">
      <c r="A98" s="37" t="s">
        <v>156</v>
      </c>
      <c r="B98" s="38" t="s">
        <v>3881</v>
      </c>
      <c r="C98" s="46" t="s">
        <v>156</v>
      </c>
      <c r="D98" s="46" t="s">
        <v>3881</v>
      </c>
      <c r="E98" s="47" t="s">
        <v>1876</v>
      </c>
      <c r="F98" s="48" t="s">
        <v>4012</v>
      </c>
      <c r="G98" s="47" t="s">
        <v>1878</v>
      </c>
      <c r="H98" s="48" t="s">
        <v>4013</v>
      </c>
      <c r="I98" s="47" t="s">
        <v>1880</v>
      </c>
      <c r="J98" s="48" t="s">
        <v>4014</v>
      </c>
      <c r="K98" s="49" t="s">
        <v>1882</v>
      </c>
      <c r="L98" s="49" t="s">
        <v>4015</v>
      </c>
      <c r="M98" s="37" t="s">
        <v>564</v>
      </c>
      <c r="N98" s="50" t="s">
        <v>948</v>
      </c>
      <c r="O98" s="50" t="s">
        <v>564</v>
      </c>
      <c r="P98" s="42" t="s">
        <v>1876</v>
      </c>
      <c r="Q98" s="43" t="s">
        <v>1877</v>
      </c>
      <c r="R98" s="42" t="s">
        <v>1878</v>
      </c>
      <c r="S98" s="43" t="s">
        <v>1879</v>
      </c>
      <c r="T98" s="42" t="s">
        <v>1880</v>
      </c>
      <c r="U98" s="43" t="s">
        <v>1881</v>
      </c>
      <c r="V98" s="49" t="s">
        <v>1882</v>
      </c>
      <c r="W98" s="49" t="s">
        <v>4412</v>
      </c>
      <c r="Y98" s="44"/>
      <c r="Z98" s="44"/>
    </row>
    <row r="99" spans="1:26" x14ac:dyDescent="0.3">
      <c r="A99" s="57" t="s">
        <v>158</v>
      </c>
      <c r="B99" s="58" t="s">
        <v>565</v>
      </c>
      <c r="C99" s="58" t="s">
        <v>1000</v>
      </c>
      <c r="D99" s="58" t="s">
        <v>565</v>
      </c>
      <c r="E99" s="59" t="s">
        <v>4185</v>
      </c>
      <c r="F99" s="60" t="s">
        <v>4012</v>
      </c>
      <c r="G99" s="59" t="s">
        <v>4186</v>
      </c>
      <c r="H99" s="60" t="s">
        <v>4013</v>
      </c>
      <c r="I99" s="59" t="s">
        <v>4187</v>
      </c>
      <c r="J99" s="60" t="s">
        <v>4014</v>
      </c>
      <c r="K99" s="61" t="s">
        <v>4188</v>
      </c>
      <c r="L99" s="61" t="s">
        <v>4189</v>
      </c>
      <c r="M99" s="58" t="s">
        <v>565</v>
      </c>
      <c r="N99" s="58" t="s">
        <v>1000</v>
      </c>
      <c r="O99" s="58" t="s">
        <v>565</v>
      </c>
      <c r="P99" s="42" t="s">
        <v>4185</v>
      </c>
      <c r="Q99" s="43" t="s">
        <v>4012</v>
      </c>
      <c r="R99" s="42" t="s">
        <v>4186</v>
      </c>
      <c r="S99" s="43" t="s">
        <v>4013</v>
      </c>
      <c r="T99" s="42" t="s">
        <v>4187</v>
      </c>
      <c r="U99" s="43" t="s">
        <v>4014</v>
      </c>
      <c r="V99" s="61" t="s">
        <v>4188</v>
      </c>
      <c r="W99" s="61" t="s">
        <v>4189</v>
      </c>
      <c r="Y99" s="44"/>
      <c r="Z99" s="44"/>
    </row>
    <row r="100" spans="1:26" x14ac:dyDescent="0.3">
      <c r="A100" s="37" t="s">
        <v>159</v>
      </c>
      <c r="B100" s="38" t="s">
        <v>3882</v>
      </c>
      <c r="C100" s="46" t="s">
        <v>159</v>
      </c>
      <c r="D100" s="46" t="s">
        <v>3882</v>
      </c>
      <c r="E100" s="47" t="s">
        <v>1883</v>
      </c>
      <c r="F100" s="48" t="s">
        <v>4016</v>
      </c>
      <c r="G100" s="47" t="s">
        <v>1885</v>
      </c>
      <c r="H100" s="48" t="s">
        <v>4017</v>
      </c>
      <c r="I100" s="47" t="s">
        <v>1887</v>
      </c>
      <c r="J100" s="48" t="s">
        <v>4018</v>
      </c>
      <c r="K100" s="49" t="s">
        <v>1889</v>
      </c>
      <c r="L100" s="49" t="s">
        <v>4019</v>
      </c>
      <c r="M100" s="37" t="s">
        <v>566</v>
      </c>
      <c r="N100" s="50" t="s">
        <v>949</v>
      </c>
      <c r="O100" s="50" t="s">
        <v>566</v>
      </c>
      <c r="P100" s="42" t="s">
        <v>1883</v>
      </c>
      <c r="Q100" s="43" t="s">
        <v>1884</v>
      </c>
      <c r="R100" s="42" t="s">
        <v>1885</v>
      </c>
      <c r="S100" s="43" t="s">
        <v>1886</v>
      </c>
      <c r="T100" s="42" t="s">
        <v>1887</v>
      </c>
      <c r="U100" s="43" t="s">
        <v>1888</v>
      </c>
      <c r="V100" s="49" t="s">
        <v>1889</v>
      </c>
      <c r="W100" s="49" t="s">
        <v>4369</v>
      </c>
      <c r="Y100" s="44"/>
      <c r="Z100" s="44"/>
    </row>
    <row r="101" spans="1:26" x14ac:dyDescent="0.3">
      <c r="A101" s="37" t="s">
        <v>160</v>
      </c>
      <c r="B101" s="38" t="s">
        <v>3883</v>
      </c>
      <c r="C101" s="46" t="s">
        <v>160</v>
      </c>
      <c r="D101" s="46" t="s">
        <v>3927</v>
      </c>
      <c r="E101" s="47" t="s">
        <v>1890</v>
      </c>
      <c r="F101" s="48" t="s">
        <v>4020</v>
      </c>
      <c r="G101" s="47" t="s">
        <v>1892</v>
      </c>
      <c r="H101" s="48" t="s">
        <v>4021</v>
      </c>
      <c r="I101" s="47" t="s">
        <v>1894</v>
      </c>
      <c r="J101" s="48" t="s">
        <v>4022</v>
      </c>
      <c r="K101" s="49" t="s">
        <v>1896</v>
      </c>
      <c r="L101" s="49" t="s">
        <v>4023</v>
      </c>
      <c r="M101" s="37" t="s">
        <v>888</v>
      </c>
      <c r="N101" s="50" t="s">
        <v>950</v>
      </c>
      <c r="O101" s="50" t="s">
        <v>567</v>
      </c>
      <c r="P101" s="42" t="s">
        <v>1890</v>
      </c>
      <c r="Q101" s="43" t="s">
        <v>1891</v>
      </c>
      <c r="R101" s="42" t="s">
        <v>1892</v>
      </c>
      <c r="S101" s="43" t="s">
        <v>1893</v>
      </c>
      <c r="T101" s="42" t="s">
        <v>1894</v>
      </c>
      <c r="U101" s="43" t="s">
        <v>1895</v>
      </c>
      <c r="V101" s="49" t="s">
        <v>1896</v>
      </c>
      <c r="W101" s="49" t="s">
        <v>4370</v>
      </c>
      <c r="Y101" s="44"/>
      <c r="Z101" s="44"/>
    </row>
    <row r="102" spans="1:26" x14ac:dyDescent="0.3">
      <c r="A102" s="37" t="s">
        <v>162</v>
      </c>
      <c r="B102" s="38" t="s">
        <v>889</v>
      </c>
      <c r="C102" s="46" t="s">
        <v>470</v>
      </c>
      <c r="D102" s="46" t="s">
        <v>568</v>
      </c>
      <c r="E102" s="47" t="s">
        <v>1897</v>
      </c>
      <c r="F102" s="48" t="s">
        <v>1898</v>
      </c>
      <c r="G102" s="47" t="s">
        <v>1899</v>
      </c>
      <c r="H102" s="48" t="s">
        <v>1900</v>
      </c>
      <c r="I102" s="47" t="s">
        <v>1901</v>
      </c>
      <c r="J102" s="48" t="s">
        <v>1902</v>
      </c>
      <c r="K102" s="49" t="s">
        <v>1903</v>
      </c>
      <c r="L102" s="49" t="s">
        <v>1904</v>
      </c>
      <c r="M102" s="37" t="s">
        <v>889</v>
      </c>
      <c r="N102" s="50" t="s">
        <v>470</v>
      </c>
      <c r="O102" s="50" t="s">
        <v>568</v>
      </c>
      <c r="P102" s="42" t="s">
        <v>1897</v>
      </c>
      <c r="Q102" s="43" t="s">
        <v>1898</v>
      </c>
      <c r="R102" s="42" t="s">
        <v>1899</v>
      </c>
      <c r="S102" s="43" t="s">
        <v>1900</v>
      </c>
      <c r="T102" s="42" t="s">
        <v>1901</v>
      </c>
      <c r="U102" s="43" t="s">
        <v>1902</v>
      </c>
      <c r="V102" s="49" t="s">
        <v>1903</v>
      </c>
      <c r="W102" s="49" t="s">
        <v>1904</v>
      </c>
      <c r="Y102" s="44"/>
      <c r="Z102" s="44"/>
    </row>
    <row r="103" spans="1:26" x14ac:dyDescent="0.3">
      <c r="A103" s="63" t="s">
        <v>164</v>
      </c>
      <c r="B103" s="38" t="s">
        <v>569</v>
      </c>
      <c r="C103" s="46" t="s">
        <v>1085</v>
      </c>
      <c r="D103" s="46" t="s">
        <v>569</v>
      </c>
      <c r="E103" s="47" t="s">
        <v>1905</v>
      </c>
      <c r="F103" s="48" t="s">
        <v>1906</v>
      </c>
      <c r="G103" s="47" t="s">
        <v>1907</v>
      </c>
      <c r="H103" s="48" t="s">
        <v>1908</v>
      </c>
      <c r="I103" s="47" t="s">
        <v>1909</v>
      </c>
      <c r="J103" s="48" t="s">
        <v>1910</v>
      </c>
      <c r="K103" s="49" t="s">
        <v>1911</v>
      </c>
      <c r="L103" s="49" t="s">
        <v>1912</v>
      </c>
      <c r="M103" s="37" t="s">
        <v>569</v>
      </c>
      <c r="N103" s="50" t="s">
        <v>1085</v>
      </c>
      <c r="O103" s="50" t="s">
        <v>569</v>
      </c>
      <c r="P103" s="42" t="s">
        <v>1905</v>
      </c>
      <c r="Q103" s="43" t="s">
        <v>1906</v>
      </c>
      <c r="R103" s="42" t="s">
        <v>1907</v>
      </c>
      <c r="S103" s="43" t="s">
        <v>1908</v>
      </c>
      <c r="T103" s="42" t="s">
        <v>1909</v>
      </c>
      <c r="U103" s="43" t="s">
        <v>1910</v>
      </c>
      <c r="V103" s="49" t="s">
        <v>1911</v>
      </c>
      <c r="W103" s="49" t="s">
        <v>1912</v>
      </c>
      <c r="Y103" s="44"/>
      <c r="Z103" s="44"/>
    </row>
    <row r="104" spans="1:26" x14ac:dyDescent="0.3">
      <c r="A104" s="37" t="s">
        <v>75</v>
      </c>
      <c r="B104" s="38" t="s">
        <v>570</v>
      </c>
      <c r="C104" s="46" t="s">
        <v>75</v>
      </c>
      <c r="D104" s="46" t="s">
        <v>570</v>
      </c>
      <c r="E104" s="47" t="s">
        <v>1913</v>
      </c>
      <c r="F104" s="48" t="s">
        <v>1914</v>
      </c>
      <c r="G104" s="47" t="s">
        <v>1915</v>
      </c>
      <c r="H104" s="48" t="s">
        <v>1916</v>
      </c>
      <c r="I104" s="47" t="s">
        <v>1917</v>
      </c>
      <c r="J104" s="48" t="s">
        <v>1918</v>
      </c>
      <c r="K104" s="49" t="s">
        <v>4555</v>
      </c>
      <c r="L104" s="49" t="s">
        <v>4583</v>
      </c>
      <c r="M104" s="37" t="s">
        <v>570</v>
      </c>
      <c r="N104" s="50" t="s">
        <v>75</v>
      </c>
      <c r="O104" s="50" t="s">
        <v>570</v>
      </c>
      <c r="P104" s="42" t="s">
        <v>1913</v>
      </c>
      <c r="Q104" s="43" t="s">
        <v>1914</v>
      </c>
      <c r="R104" s="42" t="s">
        <v>1915</v>
      </c>
      <c r="S104" s="43" t="s">
        <v>1916</v>
      </c>
      <c r="T104" s="42" t="s">
        <v>1917</v>
      </c>
      <c r="U104" s="43" t="s">
        <v>1918</v>
      </c>
      <c r="V104" s="49" t="s">
        <v>4555</v>
      </c>
      <c r="W104" s="49" t="s">
        <v>4583</v>
      </c>
      <c r="Y104" s="44"/>
      <c r="Z104" s="44"/>
    </row>
    <row r="105" spans="1:26" x14ac:dyDescent="0.3">
      <c r="A105" s="37" t="s">
        <v>166</v>
      </c>
      <c r="B105" s="38" t="s">
        <v>571</v>
      </c>
      <c r="C105" s="46" t="s">
        <v>833</v>
      </c>
      <c r="D105" s="46" t="s">
        <v>571</v>
      </c>
      <c r="E105" s="47" t="s">
        <v>1919</v>
      </c>
      <c r="F105" s="48" t="s">
        <v>1920</v>
      </c>
      <c r="G105" s="47" t="s">
        <v>1921</v>
      </c>
      <c r="H105" s="48" t="s">
        <v>1922</v>
      </c>
      <c r="I105" s="47" t="s">
        <v>1923</v>
      </c>
      <c r="J105" s="48" t="s">
        <v>1924</v>
      </c>
      <c r="K105" s="49" t="s">
        <v>4519</v>
      </c>
      <c r="L105" s="49" t="s">
        <v>1925</v>
      </c>
      <c r="M105" s="37" t="s">
        <v>571</v>
      </c>
      <c r="N105" s="50" t="s">
        <v>833</v>
      </c>
      <c r="O105" s="50" t="s">
        <v>571</v>
      </c>
      <c r="P105" s="42" t="s">
        <v>1919</v>
      </c>
      <c r="Q105" s="43" t="s">
        <v>1920</v>
      </c>
      <c r="R105" s="42" t="s">
        <v>1921</v>
      </c>
      <c r="S105" s="43" t="s">
        <v>1922</v>
      </c>
      <c r="T105" s="42" t="s">
        <v>1923</v>
      </c>
      <c r="U105" s="43" t="s">
        <v>1924</v>
      </c>
      <c r="V105" s="49" t="s">
        <v>4519</v>
      </c>
      <c r="W105" s="49" t="s">
        <v>1925</v>
      </c>
      <c r="Y105" s="44"/>
      <c r="Z105" s="44"/>
    </row>
    <row r="106" spans="1:26" x14ac:dyDescent="0.3">
      <c r="A106" s="37" t="s">
        <v>167</v>
      </c>
      <c r="B106" s="38" t="s">
        <v>572</v>
      </c>
      <c r="C106" s="46" t="s">
        <v>834</v>
      </c>
      <c r="D106" s="46" t="s">
        <v>572</v>
      </c>
      <c r="E106" s="47" t="s">
        <v>1926</v>
      </c>
      <c r="F106" s="48" t="s">
        <v>1920</v>
      </c>
      <c r="G106" s="47" t="s">
        <v>1927</v>
      </c>
      <c r="H106" s="48" t="s">
        <v>1922</v>
      </c>
      <c r="I106" s="47" t="s">
        <v>1928</v>
      </c>
      <c r="J106" s="48" t="s">
        <v>1924</v>
      </c>
      <c r="K106" s="49" t="s">
        <v>1929</v>
      </c>
      <c r="L106" s="49" t="s">
        <v>1925</v>
      </c>
      <c r="M106" s="37" t="s">
        <v>572</v>
      </c>
      <c r="N106" s="50" t="s">
        <v>834</v>
      </c>
      <c r="O106" s="50" t="s">
        <v>572</v>
      </c>
      <c r="P106" s="42" t="s">
        <v>1926</v>
      </c>
      <c r="Q106" s="43" t="s">
        <v>1920</v>
      </c>
      <c r="R106" s="42" t="s">
        <v>1927</v>
      </c>
      <c r="S106" s="43" t="s">
        <v>1922</v>
      </c>
      <c r="T106" s="42" t="s">
        <v>1928</v>
      </c>
      <c r="U106" s="43" t="s">
        <v>1924</v>
      </c>
      <c r="V106" s="49" t="s">
        <v>1929</v>
      </c>
      <c r="W106" s="49" t="s">
        <v>1925</v>
      </c>
      <c r="Y106" s="44"/>
      <c r="Z106" s="44"/>
    </row>
    <row r="107" spans="1:26" x14ac:dyDescent="0.3">
      <c r="A107" s="37" t="s">
        <v>168</v>
      </c>
      <c r="B107" s="38" t="s">
        <v>573</v>
      </c>
      <c r="C107" s="46" t="s">
        <v>835</v>
      </c>
      <c r="D107" s="46" t="s">
        <v>573</v>
      </c>
      <c r="E107" s="47" t="s">
        <v>1930</v>
      </c>
      <c r="F107" s="48" t="s">
        <v>1931</v>
      </c>
      <c r="G107" s="47" t="s">
        <v>1932</v>
      </c>
      <c r="H107" s="48" t="s">
        <v>1933</v>
      </c>
      <c r="I107" s="47" t="s">
        <v>1934</v>
      </c>
      <c r="J107" s="48" t="s">
        <v>1935</v>
      </c>
      <c r="K107" s="49" t="s">
        <v>1936</v>
      </c>
      <c r="L107" s="49" t="s">
        <v>1937</v>
      </c>
      <c r="M107" s="37" t="s">
        <v>573</v>
      </c>
      <c r="N107" s="50" t="s">
        <v>835</v>
      </c>
      <c r="O107" s="50" t="s">
        <v>573</v>
      </c>
      <c r="P107" s="42" t="s">
        <v>1930</v>
      </c>
      <c r="Q107" s="43" t="s">
        <v>1931</v>
      </c>
      <c r="R107" s="42" t="s">
        <v>1932</v>
      </c>
      <c r="S107" s="43" t="s">
        <v>1933</v>
      </c>
      <c r="T107" s="42" t="s">
        <v>1934</v>
      </c>
      <c r="U107" s="43" t="s">
        <v>1935</v>
      </c>
      <c r="V107" s="49" t="s">
        <v>1936</v>
      </c>
      <c r="W107" s="49" t="s">
        <v>1937</v>
      </c>
      <c r="Y107" s="44"/>
      <c r="Z107" s="44"/>
    </row>
    <row r="108" spans="1:26" x14ac:dyDescent="0.3">
      <c r="A108" s="37" t="s">
        <v>169</v>
      </c>
      <c r="B108" s="38" t="s">
        <v>1142</v>
      </c>
      <c r="C108" s="46" t="s">
        <v>890</v>
      </c>
      <c r="D108" s="46" t="s">
        <v>574</v>
      </c>
      <c r="E108" s="47" t="s">
        <v>1938</v>
      </c>
      <c r="F108" s="48" t="s">
        <v>1939</v>
      </c>
      <c r="G108" s="47" t="s">
        <v>1940</v>
      </c>
      <c r="H108" s="48" t="s">
        <v>1941</v>
      </c>
      <c r="I108" s="47" t="s">
        <v>1942</v>
      </c>
      <c r="J108" s="48" t="s">
        <v>1943</v>
      </c>
      <c r="K108" s="49" t="s">
        <v>1944</v>
      </c>
      <c r="L108" s="49" t="s">
        <v>1945</v>
      </c>
      <c r="M108" s="37" t="s">
        <v>1142</v>
      </c>
      <c r="N108" s="50" t="s">
        <v>890</v>
      </c>
      <c r="O108" s="50" t="s">
        <v>574</v>
      </c>
      <c r="P108" s="42" t="s">
        <v>1938</v>
      </c>
      <c r="Q108" s="43" t="s">
        <v>1939</v>
      </c>
      <c r="R108" s="42" t="s">
        <v>1940</v>
      </c>
      <c r="S108" s="43" t="s">
        <v>1941</v>
      </c>
      <c r="T108" s="42" t="s">
        <v>1942</v>
      </c>
      <c r="U108" s="43" t="s">
        <v>1943</v>
      </c>
      <c r="V108" s="49" t="s">
        <v>1944</v>
      </c>
      <c r="W108" s="49" t="s">
        <v>1945</v>
      </c>
      <c r="Y108" s="44"/>
      <c r="Z108" s="44"/>
    </row>
    <row r="109" spans="1:26" x14ac:dyDescent="0.3">
      <c r="A109" s="57" t="s">
        <v>172</v>
      </c>
      <c r="B109" s="58" t="s">
        <v>575</v>
      </c>
      <c r="C109" s="58" t="s">
        <v>1001</v>
      </c>
      <c r="D109" s="58" t="s">
        <v>575</v>
      </c>
      <c r="E109" s="59" t="s">
        <v>4260</v>
      </c>
      <c r="F109" s="60" t="s">
        <v>4261</v>
      </c>
      <c r="G109" s="59" t="s">
        <v>4262</v>
      </c>
      <c r="H109" s="60" t="s">
        <v>4263</v>
      </c>
      <c r="I109" s="59" t="s">
        <v>4264</v>
      </c>
      <c r="J109" s="60" t="s">
        <v>4265</v>
      </c>
      <c r="K109" s="61" t="s">
        <v>4266</v>
      </c>
      <c r="L109" s="61" t="s">
        <v>4267</v>
      </c>
      <c r="M109" s="58" t="s">
        <v>575</v>
      </c>
      <c r="N109" s="58" t="s">
        <v>1001</v>
      </c>
      <c r="O109" s="58" t="s">
        <v>575</v>
      </c>
      <c r="P109" s="59" t="s">
        <v>4260</v>
      </c>
      <c r="Q109" s="60" t="s">
        <v>4261</v>
      </c>
      <c r="R109" s="59" t="s">
        <v>4262</v>
      </c>
      <c r="S109" s="60" t="s">
        <v>4263</v>
      </c>
      <c r="T109" s="59" t="s">
        <v>4264</v>
      </c>
      <c r="U109" s="60" t="s">
        <v>4265</v>
      </c>
      <c r="V109" s="61" t="s">
        <v>4266</v>
      </c>
      <c r="W109" s="61" t="s">
        <v>4267</v>
      </c>
      <c r="Y109" s="44"/>
      <c r="Z109" s="44"/>
    </row>
    <row r="110" spans="1:26" x14ac:dyDescent="0.3">
      <c r="A110" s="37" t="s">
        <v>173</v>
      </c>
      <c r="B110" s="38" t="s">
        <v>576</v>
      </c>
      <c r="C110" s="46" t="s">
        <v>173</v>
      </c>
      <c r="D110" s="46" t="s">
        <v>576</v>
      </c>
      <c r="E110" s="47" t="s">
        <v>1946</v>
      </c>
      <c r="F110" s="48" t="s">
        <v>1947</v>
      </c>
      <c r="G110" s="47" t="s">
        <v>1948</v>
      </c>
      <c r="H110" s="48" t="s">
        <v>1949</v>
      </c>
      <c r="I110" s="47" t="s">
        <v>1950</v>
      </c>
      <c r="J110" s="48" t="s">
        <v>1951</v>
      </c>
      <c r="K110" s="49" t="s">
        <v>1952</v>
      </c>
      <c r="L110" s="49" t="s">
        <v>1953</v>
      </c>
      <c r="M110" s="37" t="s">
        <v>576</v>
      </c>
      <c r="N110" s="50" t="s">
        <v>173</v>
      </c>
      <c r="O110" s="50" t="s">
        <v>576</v>
      </c>
      <c r="P110" s="42" t="s">
        <v>1946</v>
      </c>
      <c r="Q110" s="43" t="s">
        <v>1947</v>
      </c>
      <c r="R110" s="42" t="s">
        <v>1948</v>
      </c>
      <c r="S110" s="43" t="s">
        <v>1949</v>
      </c>
      <c r="T110" s="42" t="s">
        <v>1950</v>
      </c>
      <c r="U110" s="43" t="s">
        <v>1951</v>
      </c>
      <c r="V110" s="49" t="s">
        <v>1952</v>
      </c>
      <c r="W110" s="49" t="s">
        <v>1953</v>
      </c>
      <c r="Y110" s="44"/>
      <c r="Z110" s="44"/>
    </row>
    <row r="111" spans="1:26" x14ac:dyDescent="0.3">
      <c r="A111" s="37" t="s">
        <v>145</v>
      </c>
      <c r="B111" s="38" t="s">
        <v>577</v>
      </c>
      <c r="C111" s="46" t="s">
        <v>1103</v>
      </c>
      <c r="D111" s="46" t="s">
        <v>577</v>
      </c>
      <c r="E111" s="47" t="s">
        <v>1954</v>
      </c>
      <c r="F111" s="48" t="s">
        <v>1955</v>
      </c>
      <c r="G111" s="47" t="s">
        <v>1956</v>
      </c>
      <c r="H111" s="48" t="s">
        <v>1957</v>
      </c>
      <c r="I111" s="47" t="s">
        <v>1958</v>
      </c>
      <c r="J111" s="48" t="s">
        <v>1959</v>
      </c>
      <c r="K111" s="49" t="s">
        <v>1960</v>
      </c>
      <c r="L111" s="49" t="s">
        <v>1961</v>
      </c>
      <c r="M111" s="37" t="s">
        <v>577</v>
      </c>
      <c r="N111" s="50" t="s">
        <v>1103</v>
      </c>
      <c r="O111" s="50" t="s">
        <v>577</v>
      </c>
      <c r="P111" s="42" t="s">
        <v>1954</v>
      </c>
      <c r="Q111" s="43" t="s">
        <v>1955</v>
      </c>
      <c r="R111" s="42" t="s">
        <v>1956</v>
      </c>
      <c r="S111" s="43" t="s">
        <v>1957</v>
      </c>
      <c r="T111" s="42" t="s">
        <v>1958</v>
      </c>
      <c r="U111" s="43" t="s">
        <v>1959</v>
      </c>
      <c r="V111" s="49" t="s">
        <v>1960</v>
      </c>
      <c r="W111" s="49" t="s">
        <v>1961</v>
      </c>
      <c r="Y111" s="44"/>
      <c r="Z111" s="44"/>
    </row>
    <row r="112" spans="1:26" x14ac:dyDescent="0.3">
      <c r="A112" s="37" t="s">
        <v>176</v>
      </c>
      <c r="B112" s="38" t="s">
        <v>578</v>
      </c>
      <c r="C112" s="46" t="s">
        <v>176</v>
      </c>
      <c r="D112" s="46" t="s">
        <v>578</v>
      </c>
      <c r="E112" s="47" t="s">
        <v>1962</v>
      </c>
      <c r="F112" s="48" t="s">
        <v>1963</v>
      </c>
      <c r="G112" s="47" t="s">
        <v>1964</v>
      </c>
      <c r="H112" s="48" t="s">
        <v>1965</v>
      </c>
      <c r="I112" s="47" t="s">
        <v>1966</v>
      </c>
      <c r="J112" s="48" t="s">
        <v>1967</v>
      </c>
      <c r="K112" s="49" t="s">
        <v>4520</v>
      </c>
      <c r="L112" s="49" t="s">
        <v>1969</v>
      </c>
      <c r="M112" s="37" t="s">
        <v>578</v>
      </c>
      <c r="N112" s="50" t="s">
        <v>176</v>
      </c>
      <c r="O112" s="50" t="s">
        <v>578</v>
      </c>
      <c r="P112" s="42" t="s">
        <v>1962</v>
      </c>
      <c r="Q112" s="43" t="s">
        <v>1963</v>
      </c>
      <c r="R112" s="42" t="s">
        <v>1964</v>
      </c>
      <c r="S112" s="43" t="s">
        <v>1965</v>
      </c>
      <c r="T112" s="42" t="s">
        <v>1966</v>
      </c>
      <c r="U112" s="43" t="s">
        <v>1967</v>
      </c>
      <c r="V112" s="49" t="s">
        <v>4520</v>
      </c>
      <c r="W112" s="49" t="s">
        <v>1969</v>
      </c>
      <c r="Y112" s="44"/>
      <c r="Z112" s="44"/>
    </row>
    <row r="113" spans="1:26" x14ac:dyDescent="0.3">
      <c r="A113" s="37" t="s">
        <v>177</v>
      </c>
      <c r="B113" s="38" t="s">
        <v>579</v>
      </c>
      <c r="C113" s="46" t="s">
        <v>836</v>
      </c>
      <c r="D113" s="46" t="s">
        <v>579</v>
      </c>
      <c r="E113" s="47" t="s">
        <v>1970</v>
      </c>
      <c r="F113" s="48" t="s">
        <v>1963</v>
      </c>
      <c r="G113" s="47" t="s">
        <v>1971</v>
      </c>
      <c r="H113" s="48" t="s">
        <v>1965</v>
      </c>
      <c r="I113" s="47" t="s">
        <v>1972</v>
      </c>
      <c r="J113" s="48" t="s">
        <v>1967</v>
      </c>
      <c r="K113" s="49" t="s">
        <v>1973</v>
      </c>
      <c r="L113" s="49" t="s">
        <v>1969</v>
      </c>
      <c r="M113" s="37" t="s">
        <v>579</v>
      </c>
      <c r="N113" s="50" t="s">
        <v>836</v>
      </c>
      <c r="O113" s="50" t="s">
        <v>579</v>
      </c>
      <c r="P113" s="42" t="s">
        <v>1970</v>
      </c>
      <c r="Q113" s="43" t="s">
        <v>1963</v>
      </c>
      <c r="R113" s="42" t="s">
        <v>1971</v>
      </c>
      <c r="S113" s="43" t="s">
        <v>1965</v>
      </c>
      <c r="T113" s="42" t="s">
        <v>1972</v>
      </c>
      <c r="U113" s="43" t="s">
        <v>1967</v>
      </c>
      <c r="V113" s="49" t="s">
        <v>1973</v>
      </c>
      <c r="W113" s="49" t="s">
        <v>1969</v>
      </c>
      <c r="Y113" s="44"/>
      <c r="Z113" s="44"/>
    </row>
    <row r="114" spans="1:26" x14ac:dyDescent="0.3">
      <c r="A114" s="37" t="s">
        <v>179</v>
      </c>
      <c r="B114" s="38" t="s">
        <v>435</v>
      </c>
      <c r="C114" s="46" t="s">
        <v>179</v>
      </c>
      <c r="D114" s="46" t="s">
        <v>435</v>
      </c>
      <c r="E114" s="47" t="s">
        <v>1974</v>
      </c>
      <c r="F114" s="48" t="s">
        <v>1975</v>
      </c>
      <c r="G114" s="47" t="s">
        <v>1976</v>
      </c>
      <c r="H114" s="48" t="s">
        <v>1977</v>
      </c>
      <c r="I114" s="47" t="s">
        <v>1978</v>
      </c>
      <c r="J114" s="48" t="s">
        <v>1979</v>
      </c>
      <c r="K114" s="49" t="s">
        <v>1980</v>
      </c>
      <c r="L114" s="49" t="s">
        <v>1981</v>
      </c>
      <c r="M114" s="37" t="s">
        <v>435</v>
      </c>
      <c r="N114" s="50" t="s">
        <v>179</v>
      </c>
      <c r="O114" s="50" t="s">
        <v>435</v>
      </c>
      <c r="P114" s="42" t="s">
        <v>1974</v>
      </c>
      <c r="Q114" s="43" t="s">
        <v>1975</v>
      </c>
      <c r="R114" s="42" t="s">
        <v>1976</v>
      </c>
      <c r="S114" s="43" t="s">
        <v>1977</v>
      </c>
      <c r="T114" s="42" t="s">
        <v>1978</v>
      </c>
      <c r="U114" s="43" t="s">
        <v>1979</v>
      </c>
      <c r="V114" s="49" t="s">
        <v>1980</v>
      </c>
      <c r="W114" s="49" t="s">
        <v>1981</v>
      </c>
      <c r="Y114" s="44"/>
      <c r="Z114" s="44"/>
    </row>
    <row r="115" spans="1:26" x14ac:dyDescent="0.3">
      <c r="A115" s="37" t="s">
        <v>181</v>
      </c>
      <c r="B115" s="38" t="s">
        <v>462</v>
      </c>
      <c r="C115" s="46" t="s">
        <v>181</v>
      </c>
      <c r="D115" s="46" t="s">
        <v>580</v>
      </c>
      <c r="E115" s="47" t="s">
        <v>1982</v>
      </c>
      <c r="F115" s="48" t="s">
        <v>1983</v>
      </c>
      <c r="G115" s="47" t="s">
        <v>1984</v>
      </c>
      <c r="H115" s="48" t="s">
        <v>1985</v>
      </c>
      <c r="I115" s="47" t="s">
        <v>1986</v>
      </c>
      <c r="J115" s="48" t="s">
        <v>1987</v>
      </c>
      <c r="K115" s="49" t="s">
        <v>1988</v>
      </c>
      <c r="L115" s="49" t="s">
        <v>1989</v>
      </c>
      <c r="M115" s="37" t="s">
        <v>462</v>
      </c>
      <c r="N115" s="50" t="s">
        <v>181</v>
      </c>
      <c r="O115" s="50" t="s">
        <v>580</v>
      </c>
      <c r="P115" s="42" t="s">
        <v>1982</v>
      </c>
      <c r="Q115" s="43" t="s">
        <v>1983</v>
      </c>
      <c r="R115" s="42" t="s">
        <v>1984</v>
      </c>
      <c r="S115" s="43" t="s">
        <v>1985</v>
      </c>
      <c r="T115" s="42" t="s">
        <v>1986</v>
      </c>
      <c r="U115" s="43" t="s">
        <v>1987</v>
      </c>
      <c r="V115" s="49" t="s">
        <v>1988</v>
      </c>
      <c r="W115" s="49" t="s">
        <v>1989</v>
      </c>
      <c r="Y115" s="44"/>
      <c r="Z115" s="44"/>
    </row>
    <row r="116" spans="1:26" x14ac:dyDescent="0.3">
      <c r="A116" s="52" t="s">
        <v>182</v>
      </c>
      <c r="B116" s="53" t="s">
        <v>1177</v>
      </c>
      <c r="C116" s="54" t="s">
        <v>182</v>
      </c>
      <c r="D116" s="54" t="s">
        <v>1177</v>
      </c>
      <c r="E116" s="47" t="s">
        <v>1990</v>
      </c>
      <c r="F116" s="48" t="s">
        <v>1991</v>
      </c>
      <c r="G116" s="47" t="s">
        <v>1992</v>
      </c>
      <c r="H116" s="48" t="s">
        <v>1993</v>
      </c>
      <c r="I116" s="47" t="s">
        <v>1994</v>
      </c>
      <c r="J116" s="48" t="s">
        <v>1995</v>
      </c>
      <c r="K116" s="55" t="s">
        <v>1968</v>
      </c>
      <c r="L116" s="55" t="s">
        <v>1969</v>
      </c>
      <c r="M116" s="52" t="s">
        <v>1177</v>
      </c>
      <c r="N116" s="56" t="s">
        <v>182</v>
      </c>
      <c r="O116" s="56" t="s">
        <v>1177</v>
      </c>
      <c r="P116" s="42" t="s">
        <v>1990</v>
      </c>
      <c r="Q116" s="43" t="s">
        <v>1991</v>
      </c>
      <c r="R116" s="42" t="s">
        <v>1992</v>
      </c>
      <c r="S116" s="43" t="s">
        <v>1993</v>
      </c>
      <c r="T116" s="42" t="s">
        <v>1994</v>
      </c>
      <c r="U116" s="43" t="s">
        <v>1995</v>
      </c>
      <c r="V116" s="55" t="s">
        <v>1968</v>
      </c>
      <c r="W116" s="55" t="s">
        <v>1969</v>
      </c>
      <c r="Y116" s="44"/>
      <c r="Z116" s="44"/>
    </row>
    <row r="117" spans="1:26" x14ac:dyDescent="0.3">
      <c r="A117" s="37" t="s">
        <v>29</v>
      </c>
      <c r="B117" s="38" t="s">
        <v>3884</v>
      </c>
      <c r="C117" s="46" t="s">
        <v>29</v>
      </c>
      <c r="D117" s="46" t="s">
        <v>3884</v>
      </c>
      <c r="E117" s="47" t="s">
        <v>1996</v>
      </c>
      <c r="F117" s="48" t="s">
        <v>4024</v>
      </c>
      <c r="G117" s="47" t="s">
        <v>1998</v>
      </c>
      <c r="H117" s="48" t="s">
        <v>4025</v>
      </c>
      <c r="I117" s="47" t="s">
        <v>2000</v>
      </c>
      <c r="J117" s="48" t="s">
        <v>4026</v>
      </c>
      <c r="K117" s="49" t="s">
        <v>2002</v>
      </c>
      <c r="L117" s="49" t="s">
        <v>4027</v>
      </c>
      <c r="M117" s="37" t="s">
        <v>581</v>
      </c>
      <c r="N117" s="50" t="s">
        <v>951</v>
      </c>
      <c r="O117" s="50" t="s">
        <v>581</v>
      </c>
      <c r="P117" s="42" t="s">
        <v>1996</v>
      </c>
      <c r="Q117" s="43" t="s">
        <v>1997</v>
      </c>
      <c r="R117" s="42" t="s">
        <v>1998</v>
      </c>
      <c r="S117" s="43" t="s">
        <v>1999</v>
      </c>
      <c r="T117" s="42" t="s">
        <v>2000</v>
      </c>
      <c r="U117" s="43" t="s">
        <v>2001</v>
      </c>
      <c r="V117" s="49" t="s">
        <v>2002</v>
      </c>
      <c r="W117" s="49" t="s">
        <v>4413</v>
      </c>
      <c r="Y117" s="44"/>
      <c r="Z117" s="44"/>
    </row>
    <row r="118" spans="1:26" x14ac:dyDescent="0.3">
      <c r="A118" s="57" t="s">
        <v>183</v>
      </c>
      <c r="B118" s="58" t="s">
        <v>582</v>
      </c>
      <c r="C118" s="58" t="s">
        <v>1002</v>
      </c>
      <c r="D118" s="58" t="s">
        <v>582</v>
      </c>
      <c r="E118" s="59" t="s">
        <v>4190</v>
      </c>
      <c r="F118" s="60" t="s">
        <v>4024</v>
      </c>
      <c r="G118" s="59" t="s">
        <v>4191</v>
      </c>
      <c r="H118" s="60" t="s">
        <v>4025</v>
      </c>
      <c r="I118" s="59" t="s">
        <v>4192</v>
      </c>
      <c r="J118" s="60" t="s">
        <v>4026</v>
      </c>
      <c r="K118" s="61" t="s">
        <v>4193</v>
      </c>
      <c r="L118" s="61" t="s">
        <v>4194</v>
      </c>
      <c r="M118" s="58" t="s">
        <v>582</v>
      </c>
      <c r="N118" s="58" t="s">
        <v>1002</v>
      </c>
      <c r="O118" s="58" t="s">
        <v>582</v>
      </c>
      <c r="P118" s="42" t="s">
        <v>4190</v>
      </c>
      <c r="Q118" s="43" t="s">
        <v>4024</v>
      </c>
      <c r="R118" s="42" t="s">
        <v>4191</v>
      </c>
      <c r="S118" s="43" t="s">
        <v>4025</v>
      </c>
      <c r="T118" s="42" t="s">
        <v>4192</v>
      </c>
      <c r="U118" s="43" t="s">
        <v>4026</v>
      </c>
      <c r="V118" s="61" t="s">
        <v>4193</v>
      </c>
      <c r="W118" s="61" t="s">
        <v>4194</v>
      </c>
      <c r="Y118" s="44"/>
      <c r="Z118" s="44"/>
    </row>
    <row r="119" spans="1:26" x14ac:dyDescent="0.3">
      <c r="A119" s="37" t="s">
        <v>184</v>
      </c>
      <c r="B119" s="38" t="s">
        <v>3885</v>
      </c>
      <c r="C119" s="46" t="s">
        <v>184</v>
      </c>
      <c r="D119" s="46" t="s">
        <v>3885</v>
      </c>
      <c r="E119" s="47" t="s">
        <v>2003</v>
      </c>
      <c r="F119" s="48" t="s">
        <v>4028</v>
      </c>
      <c r="G119" s="47" t="s">
        <v>2005</v>
      </c>
      <c r="H119" s="48" t="s">
        <v>4029</v>
      </c>
      <c r="I119" s="47" t="s">
        <v>2007</v>
      </c>
      <c r="J119" s="48" t="s">
        <v>4030</v>
      </c>
      <c r="K119" s="49" t="s">
        <v>2009</v>
      </c>
      <c r="L119" s="49" t="s">
        <v>4031</v>
      </c>
      <c r="M119" s="37" t="s">
        <v>583</v>
      </c>
      <c r="N119" s="50" t="s">
        <v>952</v>
      </c>
      <c r="O119" s="50" t="s">
        <v>583</v>
      </c>
      <c r="P119" s="42" t="s">
        <v>2003</v>
      </c>
      <c r="Q119" s="43" t="s">
        <v>2004</v>
      </c>
      <c r="R119" s="42" t="s">
        <v>2005</v>
      </c>
      <c r="S119" s="43" t="s">
        <v>2006</v>
      </c>
      <c r="T119" s="42" t="s">
        <v>2007</v>
      </c>
      <c r="U119" s="43" t="s">
        <v>2008</v>
      </c>
      <c r="V119" s="49" t="s">
        <v>2009</v>
      </c>
      <c r="W119" s="49" t="s">
        <v>4371</v>
      </c>
      <c r="Y119" s="44"/>
      <c r="Z119" s="44"/>
    </row>
    <row r="120" spans="1:26" x14ac:dyDescent="0.3">
      <c r="A120" s="37" t="s">
        <v>185</v>
      </c>
      <c r="B120" s="38" t="s">
        <v>3886</v>
      </c>
      <c r="C120" s="46" t="s">
        <v>185</v>
      </c>
      <c r="D120" s="46" t="s">
        <v>3928</v>
      </c>
      <c r="E120" s="47" t="s">
        <v>2010</v>
      </c>
      <c r="F120" s="48" t="s">
        <v>4032</v>
      </c>
      <c r="G120" s="47" t="s">
        <v>2012</v>
      </c>
      <c r="H120" s="48" t="s">
        <v>4033</v>
      </c>
      <c r="I120" s="47" t="s">
        <v>2014</v>
      </c>
      <c r="J120" s="48" t="s">
        <v>4034</v>
      </c>
      <c r="K120" s="49" t="s">
        <v>2016</v>
      </c>
      <c r="L120" s="49" t="s">
        <v>4035</v>
      </c>
      <c r="M120" s="37" t="s">
        <v>891</v>
      </c>
      <c r="N120" s="50" t="s">
        <v>953</v>
      </c>
      <c r="O120" s="50" t="s">
        <v>584</v>
      </c>
      <c r="P120" s="42" t="s">
        <v>2010</v>
      </c>
      <c r="Q120" s="43" t="s">
        <v>2011</v>
      </c>
      <c r="R120" s="42" t="s">
        <v>2012</v>
      </c>
      <c r="S120" s="43" t="s">
        <v>2013</v>
      </c>
      <c r="T120" s="42" t="s">
        <v>2014</v>
      </c>
      <c r="U120" s="43" t="s">
        <v>2015</v>
      </c>
      <c r="V120" s="49" t="s">
        <v>2016</v>
      </c>
      <c r="W120" s="49" t="s">
        <v>4372</v>
      </c>
      <c r="Y120" s="44"/>
      <c r="Z120" s="44"/>
    </row>
    <row r="121" spans="1:26" x14ac:dyDescent="0.3">
      <c r="A121" s="37" t="s">
        <v>107</v>
      </c>
      <c r="B121" s="38" t="s">
        <v>892</v>
      </c>
      <c r="C121" s="46" t="s">
        <v>471</v>
      </c>
      <c r="D121" s="46" t="s">
        <v>585</v>
      </c>
      <c r="E121" s="47" t="s">
        <v>2017</v>
      </c>
      <c r="F121" s="48" t="s">
        <v>2018</v>
      </c>
      <c r="G121" s="47" t="s">
        <v>2019</v>
      </c>
      <c r="H121" s="48" t="s">
        <v>2020</v>
      </c>
      <c r="I121" s="47" t="s">
        <v>2021</v>
      </c>
      <c r="J121" s="48" t="s">
        <v>2022</v>
      </c>
      <c r="K121" s="49" t="s">
        <v>2023</v>
      </c>
      <c r="L121" s="49" t="s">
        <v>2024</v>
      </c>
      <c r="M121" s="37" t="s">
        <v>892</v>
      </c>
      <c r="N121" s="50" t="s">
        <v>471</v>
      </c>
      <c r="O121" s="50" t="s">
        <v>585</v>
      </c>
      <c r="P121" s="42" t="s">
        <v>2017</v>
      </c>
      <c r="Q121" s="43" t="s">
        <v>2018</v>
      </c>
      <c r="R121" s="42" t="s">
        <v>2019</v>
      </c>
      <c r="S121" s="43" t="s">
        <v>2020</v>
      </c>
      <c r="T121" s="42" t="s">
        <v>2021</v>
      </c>
      <c r="U121" s="43" t="s">
        <v>2022</v>
      </c>
      <c r="V121" s="49" t="s">
        <v>2023</v>
      </c>
      <c r="W121" s="49" t="s">
        <v>2024</v>
      </c>
      <c r="Y121" s="44"/>
      <c r="Z121" s="44"/>
    </row>
    <row r="122" spans="1:26" x14ac:dyDescent="0.3">
      <c r="A122" s="63" t="s">
        <v>186</v>
      </c>
      <c r="B122" s="38" t="s">
        <v>586</v>
      </c>
      <c r="C122" s="46" t="s">
        <v>1086</v>
      </c>
      <c r="D122" s="46" t="s">
        <v>586</v>
      </c>
      <c r="E122" s="47" t="s">
        <v>2025</v>
      </c>
      <c r="F122" s="48" t="s">
        <v>2026</v>
      </c>
      <c r="G122" s="47" t="s">
        <v>2027</v>
      </c>
      <c r="H122" s="48" t="s">
        <v>2028</v>
      </c>
      <c r="I122" s="47" t="s">
        <v>2029</v>
      </c>
      <c r="J122" s="48" t="s">
        <v>2030</v>
      </c>
      <c r="K122" s="49" t="s">
        <v>2031</v>
      </c>
      <c r="L122" s="49" t="s">
        <v>2032</v>
      </c>
      <c r="M122" s="37" t="s">
        <v>586</v>
      </c>
      <c r="N122" s="50" t="s">
        <v>1086</v>
      </c>
      <c r="O122" s="50" t="s">
        <v>586</v>
      </c>
      <c r="P122" s="42" t="s">
        <v>2025</v>
      </c>
      <c r="Q122" s="43" t="s">
        <v>2026</v>
      </c>
      <c r="R122" s="42" t="s">
        <v>2027</v>
      </c>
      <c r="S122" s="43" t="s">
        <v>2028</v>
      </c>
      <c r="T122" s="42" t="s">
        <v>2029</v>
      </c>
      <c r="U122" s="43" t="s">
        <v>2030</v>
      </c>
      <c r="V122" s="49" t="s">
        <v>2031</v>
      </c>
      <c r="W122" s="49" t="s">
        <v>2032</v>
      </c>
      <c r="Y122" s="44"/>
      <c r="Z122" s="44"/>
    </row>
    <row r="123" spans="1:26" x14ac:dyDescent="0.3">
      <c r="A123" s="37" t="s">
        <v>22</v>
      </c>
      <c r="B123" s="38" t="s">
        <v>432</v>
      </c>
      <c r="C123" s="46" t="s">
        <v>22</v>
      </c>
      <c r="D123" s="46" t="s">
        <v>432</v>
      </c>
      <c r="E123" s="47" t="s">
        <v>2033</v>
      </c>
      <c r="F123" s="48" t="s">
        <v>2034</v>
      </c>
      <c r="G123" s="47" t="s">
        <v>2035</v>
      </c>
      <c r="H123" s="48" t="s">
        <v>2036</v>
      </c>
      <c r="I123" s="47" t="s">
        <v>2037</v>
      </c>
      <c r="J123" s="48" t="s">
        <v>2038</v>
      </c>
      <c r="K123" s="49" t="s">
        <v>4556</v>
      </c>
      <c r="L123" s="49" t="s">
        <v>4584</v>
      </c>
      <c r="M123" s="37" t="s">
        <v>432</v>
      </c>
      <c r="N123" s="50" t="s">
        <v>22</v>
      </c>
      <c r="O123" s="50" t="s">
        <v>432</v>
      </c>
      <c r="P123" s="42" t="s">
        <v>2033</v>
      </c>
      <c r="Q123" s="43" t="s">
        <v>2034</v>
      </c>
      <c r="R123" s="42" t="s">
        <v>2035</v>
      </c>
      <c r="S123" s="43" t="s">
        <v>2036</v>
      </c>
      <c r="T123" s="42" t="s">
        <v>2037</v>
      </c>
      <c r="U123" s="43" t="s">
        <v>2038</v>
      </c>
      <c r="V123" s="49" t="s">
        <v>4556</v>
      </c>
      <c r="W123" s="49" t="s">
        <v>4584</v>
      </c>
      <c r="Y123" s="44"/>
      <c r="Z123" s="44"/>
    </row>
    <row r="124" spans="1:26" x14ac:dyDescent="0.3">
      <c r="A124" s="37" t="s">
        <v>98</v>
      </c>
      <c r="B124" s="38" t="s">
        <v>587</v>
      </c>
      <c r="C124" s="46" t="s">
        <v>837</v>
      </c>
      <c r="D124" s="46" t="s">
        <v>587</v>
      </c>
      <c r="E124" s="47" t="s">
        <v>2039</v>
      </c>
      <c r="F124" s="48" t="s">
        <v>2040</v>
      </c>
      <c r="G124" s="47" t="s">
        <v>2041</v>
      </c>
      <c r="H124" s="48" t="s">
        <v>2042</v>
      </c>
      <c r="I124" s="47" t="s">
        <v>2043</v>
      </c>
      <c r="J124" s="48" t="s">
        <v>2044</v>
      </c>
      <c r="K124" s="49" t="s">
        <v>4521</v>
      </c>
      <c r="L124" s="49" t="s">
        <v>2045</v>
      </c>
      <c r="M124" s="37" t="s">
        <v>587</v>
      </c>
      <c r="N124" s="50" t="s">
        <v>837</v>
      </c>
      <c r="O124" s="50" t="s">
        <v>587</v>
      </c>
      <c r="P124" s="42" t="s">
        <v>2039</v>
      </c>
      <c r="Q124" s="43" t="s">
        <v>2040</v>
      </c>
      <c r="R124" s="42" t="s">
        <v>2041</v>
      </c>
      <c r="S124" s="43" t="s">
        <v>2042</v>
      </c>
      <c r="T124" s="42" t="s">
        <v>2043</v>
      </c>
      <c r="U124" s="43" t="s">
        <v>2044</v>
      </c>
      <c r="V124" s="49" t="s">
        <v>4521</v>
      </c>
      <c r="W124" s="49" t="s">
        <v>2045</v>
      </c>
      <c r="Y124" s="44"/>
      <c r="Z124" s="44"/>
    </row>
    <row r="125" spans="1:26" x14ac:dyDescent="0.3">
      <c r="A125" s="37" t="s">
        <v>188</v>
      </c>
      <c r="B125" s="38" t="s">
        <v>588</v>
      </c>
      <c r="C125" s="46" t="s">
        <v>838</v>
      </c>
      <c r="D125" s="46" t="s">
        <v>588</v>
      </c>
      <c r="E125" s="47" t="s">
        <v>2046</v>
      </c>
      <c r="F125" s="48" t="s">
        <v>2040</v>
      </c>
      <c r="G125" s="47" t="s">
        <v>2047</v>
      </c>
      <c r="H125" s="48" t="s">
        <v>2042</v>
      </c>
      <c r="I125" s="47" t="s">
        <v>2048</v>
      </c>
      <c r="J125" s="48" t="s">
        <v>2044</v>
      </c>
      <c r="K125" s="49" t="s">
        <v>2049</v>
      </c>
      <c r="L125" s="49" t="s">
        <v>2045</v>
      </c>
      <c r="M125" s="37" t="s">
        <v>588</v>
      </c>
      <c r="N125" s="50" t="s">
        <v>838</v>
      </c>
      <c r="O125" s="50" t="s">
        <v>588</v>
      </c>
      <c r="P125" s="42" t="s">
        <v>2046</v>
      </c>
      <c r="Q125" s="43" t="s">
        <v>2040</v>
      </c>
      <c r="R125" s="42" t="s">
        <v>2047</v>
      </c>
      <c r="S125" s="43" t="s">
        <v>2042</v>
      </c>
      <c r="T125" s="42" t="s">
        <v>2048</v>
      </c>
      <c r="U125" s="43" t="s">
        <v>2044</v>
      </c>
      <c r="V125" s="49" t="s">
        <v>2049</v>
      </c>
      <c r="W125" s="49" t="s">
        <v>2045</v>
      </c>
      <c r="Y125" s="44"/>
      <c r="Z125" s="44"/>
    </row>
    <row r="126" spans="1:26" x14ac:dyDescent="0.3">
      <c r="A126" s="37" t="s">
        <v>189</v>
      </c>
      <c r="B126" s="38" t="s">
        <v>589</v>
      </c>
      <c r="C126" s="46" t="s">
        <v>839</v>
      </c>
      <c r="D126" s="46" t="s">
        <v>589</v>
      </c>
      <c r="E126" s="47" t="s">
        <v>2050</v>
      </c>
      <c r="F126" s="48" t="s">
        <v>2051</v>
      </c>
      <c r="G126" s="47" t="s">
        <v>2052</v>
      </c>
      <c r="H126" s="48" t="s">
        <v>2053</v>
      </c>
      <c r="I126" s="47" t="s">
        <v>2054</v>
      </c>
      <c r="J126" s="48" t="s">
        <v>2055</v>
      </c>
      <c r="K126" s="49" t="s">
        <v>2056</v>
      </c>
      <c r="L126" s="49" t="s">
        <v>2057</v>
      </c>
      <c r="M126" s="37" t="s">
        <v>589</v>
      </c>
      <c r="N126" s="50" t="s">
        <v>839</v>
      </c>
      <c r="O126" s="50" t="s">
        <v>589</v>
      </c>
      <c r="P126" s="42" t="s">
        <v>2050</v>
      </c>
      <c r="Q126" s="43" t="s">
        <v>2051</v>
      </c>
      <c r="R126" s="42" t="s">
        <v>2052</v>
      </c>
      <c r="S126" s="43" t="s">
        <v>2053</v>
      </c>
      <c r="T126" s="42" t="s">
        <v>2054</v>
      </c>
      <c r="U126" s="43" t="s">
        <v>2055</v>
      </c>
      <c r="V126" s="49" t="s">
        <v>2056</v>
      </c>
      <c r="W126" s="49" t="s">
        <v>2057</v>
      </c>
      <c r="Y126" s="44"/>
      <c r="Z126" s="44"/>
    </row>
    <row r="127" spans="1:26" x14ac:dyDescent="0.3">
      <c r="A127" s="37" t="s">
        <v>190</v>
      </c>
      <c r="B127" s="38" t="s">
        <v>1143</v>
      </c>
      <c r="C127" s="46" t="s">
        <v>893</v>
      </c>
      <c r="D127" s="46" t="s">
        <v>590</v>
      </c>
      <c r="E127" s="47" t="s">
        <v>2058</v>
      </c>
      <c r="F127" s="48" t="s">
        <v>2059</v>
      </c>
      <c r="G127" s="47" t="s">
        <v>2060</v>
      </c>
      <c r="H127" s="48" t="s">
        <v>2061</v>
      </c>
      <c r="I127" s="47" t="s">
        <v>2062</v>
      </c>
      <c r="J127" s="48" t="s">
        <v>2063</v>
      </c>
      <c r="K127" s="49" t="s">
        <v>2064</v>
      </c>
      <c r="L127" s="49" t="s">
        <v>2065</v>
      </c>
      <c r="M127" s="37" t="s">
        <v>1143</v>
      </c>
      <c r="N127" s="50" t="s">
        <v>893</v>
      </c>
      <c r="O127" s="50" t="s">
        <v>590</v>
      </c>
      <c r="P127" s="42" t="s">
        <v>2058</v>
      </c>
      <c r="Q127" s="43" t="s">
        <v>2059</v>
      </c>
      <c r="R127" s="42" t="s">
        <v>2060</v>
      </c>
      <c r="S127" s="43" t="s">
        <v>2061</v>
      </c>
      <c r="T127" s="42" t="s">
        <v>2062</v>
      </c>
      <c r="U127" s="43" t="s">
        <v>2063</v>
      </c>
      <c r="V127" s="49" t="s">
        <v>2064</v>
      </c>
      <c r="W127" s="49" t="s">
        <v>2065</v>
      </c>
      <c r="Y127" s="44"/>
      <c r="Z127" s="44"/>
    </row>
    <row r="128" spans="1:26" x14ac:dyDescent="0.3">
      <c r="A128" s="57" t="s">
        <v>192</v>
      </c>
      <c r="B128" s="58" t="s">
        <v>591</v>
      </c>
      <c r="C128" s="58" t="s">
        <v>1003</v>
      </c>
      <c r="D128" s="58" t="s">
        <v>591</v>
      </c>
      <c r="E128" s="59" t="s">
        <v>4268</v>
      </c>
      <c r="F128" s="60" t="s">
        <v>4269</v>
      </c>
      <c r="G128" s="59" t="s">
        <v>4270</v>
      </c>
      <c r="H128" s="60" t="s">
        <v>4271</v>
      </c>
      <c r="I128" s="59" t="s">
        <v>4272</v>
      </c>
      <c r="J128" s="60" t="s">
        <v>4273</v>
      </c>
      <c r="K128" s="61" t="s">
        <v>4274</v>
      </c>
      <c r="L128" s="61" t="s">
        <v>4275</v>
      </c>
      <c r="M128" s="58" t="s">
        <v>591</v>
      </c>
      <c r="N128" s="58" t="s">
        <v>1003</v>
      </c>
      <c r="O128" s="58" t="s">
        <v>591</v>
      </c>
      <c r="P128" s="59" t="s">
        <v>4268</v>
      </c>
      <c r="Q128" s="60" t="s">
        <v>4269</v>
      </c>
      <c r="R128" s="59" t="s">
        <v>4270</v>
      </c>
      <c r="S128" s="60" t="s">
        <v>4271</v>
      </c>
      <c r="T128" s="59" t="s">
        <v>4272</v>
      </c>
      <c r="U128" s="60" t="s">
        <v>4273</v>
      </c>
      <c r="V128" s="61" t="s">
        <v>4274</v>
      </c>
      <c r="W128" s="61" t="s">
        <v>4275</v>
      </c>
      <c r="Y128" s="44"/>
      <c r="Z128" s="44"/>
    </row>
    <row r="129" spans="1:26" x14ac:dyDescent="0.3">
      <c r="A129" s="37" t="s">
        <v>193</v>
      </c>
      <c r="B129" s="38" t="s">
        <v>592</v>
      </c>
      <c r="C129" s="46" t="s">
        <v>193</v>
      </c>
      <c r="D129" s="46" t="s">
        <v>592</v>
      </c>
      <c r="E129" s="47" t="s">
        <v>2066</v>
      </c>
      <c r="F129" s="48" t="s">
        <v>2067</v>
      </c>
      <c r="G129" s="47" t="s">
        <v>2068</v>
      </c>
      <c r="H129" s="48" t="s">
        <v>2069</v>
      </c>
      <c r="I129" s="47" t="s">
        <v>2070</v>
      </c>
      <c r="J129" s="48" t="s">
        <v>2071</v>
      </c>
      <c r="K129" s="49" t="s">
        <v>2072</v>
      </c>
      <c r="L129" s="49" t="s">
        <v>2073</v>
      </c>
      <c r="M129" s="37" t="s">
        <v>592</v>
      </c>
      <c r="N129" s="50" t="s">
        <v>193</v>
      </c>
      <c r="O129" s="50" t="s">
        <v>592</v>
      </c>
      <c r="P129" s="42" t="s">
        <v>2066</v>
      </c>
      <c r="Q129" s="43" t="s">
        <v>2067</v>
      </c>
      <c r="R129" s="42" t="s">
        <v>2068</v>
      </c>
      <c r="S129" s="43" t="s">
        <v>2069</v>
      </c>
      <c r="T129" s="42" t="s">
        <v>2070</v>
      </c>
      <c r="U129" s="43" t="s">
        <v>2071</v>
      </c>
      <c r="V129" s="49" t="s">
        <v>2072</v>
      </c>
      <c r="W129" s="49" t="s">
        <v>2073</v>
      </c>
      <c r="Y129" s="44"/>
      <c r="Z129" s="44"/>
    </row>
    <row r="130" spans="1:26" x14ac:dyDescent="0.3">
      <c r="A130" s="37" t="s">
        <v>194</v>
      </c>
      <c r="B130" s="38" t="s">
        <v>593</v>
      </c>
      <c r="C130" s="46" t="s">
        <v>1104</v>
      </c>
      <c r="D130" s="46" t="s">
        <v>593</v>
      </c>
      <c r="E130" s="47" t="s">
        <v>2074</v>
      </c>
      <c r="F130" s="48" t="s">
        <v>2075</v>
      </c>
      <c r="G130" s="47" t="s">
        <v>2076</v>
      </c>
      <c r="H130" s="48" t="s">
        <v>2077</v>
      </c>
      <c r="I130" s="47" t="s">
        <v>2078</v>
      </c>
      <c r="J130" s="48" t="s">
        <v>2079</v>
      </c>
      <c r="K130" s="49" t="s">
        <v>2080</v>
      </c>
      <c r="L130" s="49" t="s">
        <v>2081</v>
      </c>
      <c r="M130" s="37" t="s">
        <v>593</v>
      </c>
      <c r="N130" s="50" t="s">
        <v>1104</v>
      </c>
      <c r="O130" s="50" t="s">
        <v>593</v>
      </c>
      <c r="P130" s="42" t="s">
        <v>2074</v>
      </c>
      <c r="Q130" s="43" t="s">
        <v>2075</v>
      </c>
      <c r="R130" s="42" t="s">
        <v>2076</v>
      </c>
      <c r="S130" s="43" t="s">
        <v>2077</v>
      </c>
      <c r="T130" s="42" t="s">
        <v>2078</v>
      </c>
      <c r="U130" s="43" t="s">
        <v>2079</v>
      </c>
      <c r="V130" s="49" t="s">
        <v>2080</v>
      </c>
      <c r="W130" s="49" t="s">
        <v>2081</v>
      </c>
      <c r="Y130" s="44"/>
      <c r="Z130" s="44"/>
    </row>
    <row r="131" spans="1:26" x14ac:dyDescent="0.3">
      <c r="A131" s="37" t="s">
        <v>56</v>
      </c>
      <c r="B131" s="38" t="s">
        <v>594</v>
      </c>
      <c r="C131" s="46" t="s">
        <v>1031</v>
      </c>
      <c r="D131" s="46" t="s">
        <v>594</v>
      </c>
      <c r="E131" s="47" t="s">
        <v>2082</v>
      </c>
      <c r="F131" s="48" t="s">
        <v>2083</v>
      </c>
      <c r="G131" s="47" t="s">
        <v>2084</v>
      </c>
      <c r="H131" s="48" t="s">
        <v>2085</v>
      </c>
      <c r="I131" s="47" t="s">
        <v>2086</v>
      </c>
      <c r="J131" s="48" t="s">
        <v>2087</v>
      </c>
      <c r="K131" s="49" t="s">
        <v>4759</v>
      </c>
      <c r="L131" s="49" t="s">
        <v>4497</v>
      </c>
      <c r="M131" s="37" t="s">
        <v>594</v>
      </c>
      <c r="N131" s="50" t="s">
        <v>1031</v>
      </c>
      <c r="O131" s="50" t="s">
        <v>594</v>
      </c>
      <c r="P131" s="42" t="s">
        <v>2082</v>
      </c>
      <c r="Q131" s="43" t="s">
        <v>2083</v>
      </c>
      <c r="R131" s="42" t="s">
        <v>2084</v>
      </c>
      <c r="S131" s="43" t="s">
        <v>2085</v>
      </c>
      <c r="T131" s="42" t="s">
        <v>2086</v>
      </c>
      <c r="U131" s="43" t="s">
        <v>2087</v>
      </c>
      <c r="V131" s="49" t="s">
        <v>4759</v>
      </c>
      <c r="W131" s="49" t="s">
        <v>4497</v>
      </c>
      <c r="Y131" s="44"/>
      <c r="Z131" s="44"/>
    </row>
    <row r="132" spans="1:26" x14ac:dyDescent="0.3">
      <c r="A132" s="37" t="s">
        <v>26</v>
      </c>
      <c r="B132" s="38" t="s">
        <v>595</v>
      </c>
      <c r="C132" s="46" t="s">
        <v>840</v>
      </c>
      <c r="D132" s="46" t="s">
        <v>595</v>
      </c>
      <c r="E132" s="47" t="s">
        <v>2088</v>
      </c>
      <c r="F132" s="48" t="s">
        <v>2089</v>
      </c>
      <c r="G132" s="47" t="s">
        <v>2090</v>
      </c>
      <c r="H132" s="48" t="s">
        <v>2091</v>
      </c>
      <c r="I132" s="47" t="s">
        <v>2092</v>
      </c>
      <c r="J132" s="48" t="s">
        <v>2093</v>
      </c>
      <c r="K132" s="49" t="s">
        <v>4760</v>
      </c>
      <c r="L132" s="49" t="s">
        <v>2094</v>
      </c>
      <c r="M132" s="37" t="s">
        <v>595</v>
      </c>
      <c r="N132" s="50" t="s">
        <v>840</v>
      </c>
      <c r="O132" s="50" t="s">
        <v>595</v>
      </c>
      <c r="P132" s="42" t="s">
        <v>2088</v>
      </c>
      <c r="Q132" s="43" t="s">
        <v>2089</v>
      </c>
      <c r="R132" s="42" t="s">
        <v>2090</v>
      </c>
      <c r="S132" s="43" t="s">
        <v>2091</v>
      </c>
      <c r="T132" s="42" t="s">
        <v>2092</v>
      </c>
      <c r="U132" s="43" t="s">
        <v>2093</v>
      </c>
      <c r="V132" s="49" t="s">
        <v>4760</v>
      </c>
      <c r="W132" s="49" t="s">
        <v>2094</v>
      </c>
      <c r="Y132" s="44"/>
      <c r="Z132" s="44"/>
    </row>
    <row r="133" spans="1:26" x14ac:dyDescent="0.3">
      <c r="A133" s="37" t="s">
        <v>197</v>
      </c>
      <c r="B133" s="38" t="s">
        <v>596</v>
      </c>
      <c r="C133" s="46" t="s">
        <v>1004</v>
      </c>
      <c r="D133" s="46" t="s">
        <v>596</v>
      </c>
      <c r="E133" s="47" t="s">
        <v>2095</v>
      </c>
      <c r="F133" s="48" t="s">
        <v>2096</v>
      </c>
      <c r="G133" s="47" t="s">
        <v>2097</v>
      </c>
      <c r="H133" s="48" t="s">
        <v>2098</v>
      </c>
      <c r="I133" s="47" t="s">
        <v>2099</v>
      </c>
      <c r="J133" s="48" t="s">
        <v>2100</v>
      </c>
      <c r="K133" s="49" t="s">
        <v>4761</v>
      </c>
      <c r="L133" s="49" t="s">
        <v>2101</v>
      </c>
      <c r="M133" s="37" t="s">
        <v>596</v>
      </c>
      <c r="N133" s="50" t="s">
        <v>1004</v>
      </c>
      <c r="O133" s="50" t="s">
        <v>596</v>
      </c>
      <c r="P133" s="42" t="s">
        <v>2095</v>
      </c>
      <c r="Q133" s="43" t="s">
        <v>2096</v>
      </c>
      <c r="R133" s="42" t="s">
        <v>2097</v>
      </c>
      <c r="S133" s="43" t="s">
        <v>2098</v>
      </c>
      <c r="T133" s="42" t="s">
        <v>2099</v>
      </c>
      <c r="U133" s="43" t="s">
        <v>2100</v>
      </c>
      <c r="V133" s="49" t="s">
        <v>4761</v>
      </c>
      <c r="W133" s="49" t="s">
        <v>4373</v>
      </c>
      <c r="Y133" s="44"/>
      <c r="Z133" s="44"/>
    </row>
    <row r="134" spans="1:26" x14ac:dyDescent="0.3">
      <c r="A134" s="37" t="s">
        <v>199</v>
      </c>
      <c r="B134" s="38" t="s">
        <v>1144</v>
      </c>
      <c r="C134" s="46" t="s">
        <v>894</v>
      </c>
      <c r="D134" s="46" t="s">
        <v>597</v>
      </c>
      <c r="E134" s="47" t="s">
        <v>2102</v>
      </c>
      <c r="F134" s="48" t="s">
        <v>2103</v>
      </c>
      <c r="G134" s="47" t="s">
        <v>2104</v>
      </c>
      <c r="H134" s="48" t="s">
        <v>2105</v>
      </c>
      <c r="I134" s="47" t="s">
        <v>2106</v>
      </c>
      <c r="J134" s="48" t="s">
        <v>2107</v>
      </c>
      <c r="K134" s="49" t="s">
        <v>4762</v>
      </c>
      <c r="L134" s="49" t="s">
        <v>2108</v>
      </c>
      <c r="M134" s="37" t="s">
        <v>1144</v>
      </c>
      <c r="N134" s="50" t="s">
        <v>894</v>
      </c>
      <c r="O134" s="50" t="s">
        <v>597</v>
      </c>
      <c r="P134" s="42" t="s">
        <v>2102</v>
      </c>
      <c r="Q134" s="43" t="s">
        <v>2103</v>
      </c>
      <c r="R134" s="42" t="s">
        <v>2104</v>
      </c>
      <c r="S134" s="43" t="s">
        <v>2105</v>
      </c>
      <c r="T134" s="42" t="s">
        <v>2106</v>
      </c>
      <c r="U134" s="43" t="s">
        <v>2107</v>
      </c>
      <c r="V134" s="49" t="s">
        <v>4762</v>
      </c>
      <c r="W134" s="49" t="s">
        <v>2108</v>
      </c>
      <c r="Y134" s="44"/>
      <c r="Z134" s="44"/>
    </row>
    <row r="135" spans="1:26" x14ac:dyDescent="0.3">
      <c r="A135" s="52" t="s">
        <v>201</v>
      </c>
      <c r="B135" s="53" t="s">
        <v>1178</v>
      </c>
      <c r="C135" s="54" t="s">
        <v>1196</v>
      </c>
      <c r="D135" s="54" t="s">
        <v>1178</v>
      </c>
      <c r="E135" s="47" t="s">
        <v>2109</v>
      </c>
      <c r="F135" s="48" t="s">
        <v>2110</v>
      </c>
      <c r="G135" s="47" t="s">
        <v>2111</v>
      </c>
      <c r="H135" s="48" t="s">
        <v>2112</v>
      </c>
      <c r="I135" s="47" t="s">
        <v>2113</v>
      </c>
      <c r="J135" s="48" t="s">
        <v>2114</v>
      </c>
      <c r="K135" s="55" t="s">
        <v>4763</v>
      </c>
      <c r="L135" s="55" t="s">
        <v>2094</v>
      </c>
      <c r="M135" s="52" t="s">
        <v>1178</v>
      </c>
      <c r="N135" s="56" t="s">
        <v>1196</v>
      </c>
      <c r="O135" s="56" t="s">
        <v>1178</v>
      </c>
      <c r="P135" s="42" t="s">
        <v>2109</v>
      </c>
      <c r="Q135" s="43" t="s">
        <v>2110</v>
      </c>
      <c r="R135" s="42" t="s">
        <v>2111</v>
      </c>
      <c r="S135" s="43" t="s">
        <v>2112</v>
      </c>
      <c r="T135" s="42" t="s">
        <v>2113</v>
      </c>
      <c r="U135" s="43" t="s">
        <v>2114</v>
      </c>
      <c r="V135" s="55" t="s">
        <v>4763</v>
      </c>
      <c r="W135" s="55" t="s">
        <v>2094</v>
      </c>
      <c r="Y135" s="44"/>
      <c r="Z135" s="44"/>
    </row>
    <row r="136" spans="1:26" x14ac:dyDescent="0.3">
      <c r="A136" s="37" t="s">
        <v>154</v>
      </c>
      <c r="B136" s="62" t="s">
        <v>598</v>
      </c>
      <c r="C136" s="46" t="s">
        <v>1044</v>
      </c>
      <c r="D136" s="46" t="s">
        <v>598</v>
      </c>
      <c r="E136" s="47" t="s">
        <v>2115</v>
      </c>
      <c r="F136" s="48" t="s">
        <v>4434</v>
      </c>
      <c r="G136" s="47" t="s">
        <v>2116</v>
      </c>
      <c r="H136" s="48" t="s">
        <v>4448</v>
      </c>
      <c r="I136" s="47" t="s">
        <v>2117</v>
      </c>
      <c r="J136" s="48" t="s">
        <v>4462</v>
      </c>
      <c r="K136" s="49" t="s">
        <v>4604</v>
      </c>
      <c r="L136" s="49" t="s">
        <v>4780</v>
      </c>
      <c r="M136" s="37" t="s">
        <v>598</v>
      </c>
      <c r="N136" s="50" t="s">
        <v>1044</v>
      </c>
      <c r="O136" s="50" t="s">
        <v>598</v>
      </c>
      <c r="P136" s="42" t="s">
        <v>2115</v>
      </c>
      <c r="Q136" s="43" t="s">
        <v>4434</v>
      </c>
      <c r="R136" s="42" t="s">
        <v>2116</v>
      </c>
      <c r="S136" s="43" t="s">
        <v>4448</v>
      </c>
      <c r="T136" s="42" t="s">
        <v>2117</v>
      </c>
      <c r="U136" s="43" t="s">
        <v>4462</v>
      </c>
      <c r="V136" s="49" t="s">
        <v>4604</v>
      </c>
      <c r="W136" s="49" t="s">
        <v>4780</v>
      </c>
      <c r="Y136" s="44"/>
      <c r="Z136" s="44"/>
    </row>
    <row r="137" spans="1:26" x14ac:dyDescent="0.3">
      <c r="A137" s="37" t="s">
        <v>203</v>
      </c>
      <c r="B137" s="38" t="s">
        <v>599</v>
      </c>
      <c r="C137" s="46" t="s">
        <v>1032</v>
      </c>
      <c r="D137" s="46" t="s">
        <v>599</v>
      </c>
      <c r="E137" s="47" t="s">
        <v>2118</v>
      </c>
      <c r="F137" s="48" t="s">
        <v>2119</v>
      </c>
      <c r="G137" s="47" t="s">
        <v>2120</v>
      </c>
      <c r="H137" s="48" t="s">
        <v>2121</v>
      </c>
      <c r="I137" s="47" t="s">
        <v>2122</v>
      </c>
      <c r="J137" s="48" t="s">
        <v>2123</v>
      </c>
      <c r="K137" s="49" t="s">
        <v>4764</v>
      </c>
      <c r="L137" s="49" t="s">
        <v>2124</v>
      </c>
      <c r="M137" s="37" t="s">
        <v>599</v>
      </c>
      <c r="N137" s="50" t="s">
        <v>1032</v>
      </c>
      <c r="O137" s="50" t="s">
        <v>599</v>
      </c>
      <c r="P137" s="42" t="s">
        <v>2118</v>
      </c>
      <c r="Q137" s="43" t="s">
        <v>2119</v>
      </c>
      <c r="R137" s="42" t="s">
        <v>2120</v>
      </c>
      <c r="S137" s="43" t="s">
        <v>2121</v>
      </c>
      <c r="T137" s="42" t="s">
        <v>2122</v>
      </c>
      <c r="U137" s="43" t="s">
        <v>2123</v>
      </c>
      <c r="V137" s="49" t="s">
        <v>4764</v>
      </c>
      <c r="W137" s="49" t="s">
        <v>2124</v>
      </c>
      <c r="Y137" s="44"/>
      <c r="Z137" s="44"/>
    </row>
    <row r="138" spans="1:26" x14ac:dyDescent="0.3">
      <c r="A138" s="37" t="s">
        <v>204</v>
      </c>
      <c r="B138" s="38" t="s">
        <v>895</v>
      </c>
      <c r="C138" s="46" t="s">
        <v>1033</v>
      </c>
      <c r="D138" s="46" t="s">
        <v>600</v>
      </c>
      <c r="E138" s="47" t="s">
        <v>2125</v>
      </c>
      <c r="F138" s="48" t="s">
        <v>2126</v>
      </c>
      <c r="G138" s="47" t="s">
        <v>2127</v>
      </c>
      <c r="H138" s="48" t="s">
        <v>2128</v>
      </c>
      <c r="I138" s="47" t="s">
        <v>2129</v>
      </c>
      <c r="J138" s="48" t="s">
        <v>2130</v>
      </c>
      <c r="K138" s="49" t="s">
        <v>4765</v>
      </c>
      <c r="L138" s="49" t="s">
        <v>2131</v>
      </c>
      <c r="M138" s="37" t="s">
        <v>895</v>
      </c>
      <c r="N138" s="50" t="s">
        <v>1033</v>
      </c>
      <c r="O138" s="50" t="s">
        <v>600</v>
      </c>
      <c r="P138" s="42" t="s">
        <v>2125</v>
      </c>
      <c r="Q138" s="43" t="s">
        <v>2126</v>
      </c>
      <c r="R138" s="42" t="s">
        <v>2127</v>
      </c>
      <c r="S138" s="43" t="s">
        <v>2128</v>
      </c>
      <c r="T138" s="42" t="s">
        <v>2129</v>
      </c>
      <c r="U138" s="43" t="s">
        <v>2130</v>
      </c>
      <c r="V138" s="49" t="s">
        <v>4765</v>
      </c>
      <c r="W138" s="49" t="s">
        <v>2131</v>
      </c>
      <c r="Y138" s="44"/>
      <c r="Z138" s="44"/>
    </row>
    <row r="139" spans="1:26" x14ac:dyDescent="0.3">
      <c r="A139" s="37" t="s">
        <v>205</v>
      </c>
      <c r="B139" s="38" t="s">
        <v>896</v>
      </c>
      <c r="C139" s="46" t="s">
        <v>1060</v>
      </c>
      <c r="D139" s="46" t="s">
        <v>601</v>
      </c>
      <c r="E139" s="47" t="s">
        <v>2132</v>
      </c>
      <c r="F139" s="48" t="s">
        <v>2133</v>
      </c>
      <c r="G139" s="47" t="s">
        <v>2134</v>
      </c>
      <c r="H139" s="48" t="s">
        <v>2135</v>
      </c>
      <c r="I139" s="47" t="s">
        <v>2136</v>
      </c>
      <c r="J139" s="48" t="s">
        <v>2137</v>
      </c>
      <c r="K139" s="49" t="s">
        <v>4766</v>
      </c>
      <c r="L139" s="49" t="s">
        <v>2138</v>
      </c>
      <c r="M139" s="37" t="s">
        <v>896</v>
      </c>
      <c r="N139" s="50" t="s">
        <v>1060</v>
      </c>
      <c r="O139" s="50" t="s">
        <v>601</v>
      </c>
      <c r="P139" s="42" t="s">
        <v>2132</v>
      </c>
      <c r="Q139" s="43" t="s">
        <v>2133</v>
      </c>
      <c r="R139" s="42" t="s">
        <v>2134</v>
      </c>
      <c r="S139" s="43" t="s">
        <v>2135</v>
      </c>
      <c r="T139" s="42" t="s">
        <v>2136</v>
      </c>
      <c r="U139" s="43" t="s">
        <v>2137</v>
      </c>
      <c r="V139" s="49" t="s">
        <v>4766</v>
      </c>
      <c r="W139" s="49" t="s">
        <v>2138</v>
      </c>
      <c r="Y139" s="44"/>
      <c r="Z139" s="44"/>
    </row>
    <row r="140" spans="1:26" x14ac:dyDescent="0.3">
      <c r="A140" s="37" t="s">
        <v>207</v>
      </c>
      <c r="B140" s="38" t="s">
        <v>602</v>
      </c>
      <c r="C140" s="46" t="s">
        <v>1061</v>
      </c>
      <c r="D140" s="46" t="s">
        <v>602</v>
      </c>
      <c r="E140" s="47" t="s">
        <v>2139</v>
      </c>
      <c r="F140" s="48" t="s">
        <v>2140</v>
      </c>
      <c r="G140" s="47" t="s">
        <v>2141</v>
      </c>
      <c r="H140" s="48" t="s">
        <v>2142</v>
      </c>
      <c r="I140" s="47" t="s">
        <v>2143</v>
      </c>
      <c r="J140" s="48" t="s">
        <v>2144</v>
      </c>
      <c r="K140" s="49" t="s">
        <v>4767</v>
      </c>
      <c r="L140" s="49" t="s">
        <v>4585</v>
      </c>
      <c r="M140" s="37" t="s">
        <v>602</v>
      </c>
      <c r="N140" s="50" t="s">
        <v>1061</v>
      </c>
      <c r="O140" s="50" t="s">
        <v>602</v>
      </c>
      <c r="P140" s="42" t="s">
        <v>2139</v>
      </c>
      <c r="Q140" s="43" t="s">
        <v>2140</v>
      </c>
      <c r="R140" s="42" t="s">
        <v>2141</v>
      </c>
      <c r="S140" s="43" t="s">
        <v>2142</v>
      </c>
      <c r="T140" s="42" t="s">
        <v>2143</v>
      </c>
      <c r="U140" s="43" t="s">
        <v>2144</v>
      </c>
      <c r="V140" s="49" t="s">
        <v>4767</v>
      </c>
      <c r="W140" s="49" t="s">
        <v>4585</v>
      </c>
      <c r="Y140" s="44"/>
      <c r="Z140" s="44"/>
    </row>
    <row r="141" spans="1:26" x14ac:dyDescent="0.3">
      <c r="A141" s="37" t="s">
        <v>121</v>
      </c>
      <c r="B141" s="38" t="s">
        <v>603</v>
      </c>
      <c r="C141" s="46" t="s">
        <v>1062</v>
      </c>
      <c r="D141" s="46" t="s">
        <v>603</v>
      </c>
      <c r="E141" s="47" t="s">
        <v>2145</v>
      </c>
      <c r="F141" s="48" t="s">
        <v>2146</v>
      </c>
      <c r="G141" s="47" t="s">
        <v>2147</v>
      </c>
      <c r="H141" s="48" t="s">
        <v>2148</v>
      </c>
      <c r="I141" s="47" t="s">
        <v>2149</v>
      </c>
      <c r="J141" s="48" t="s">
        <v>2150</v>
      </c>
      <c r="K141" s="49" t="s">
        <v>4768</v>
      </c>
      <c r="L141" s="49" t="s">
        <v>4586</v>
      </c>
      <c r="M141" s="37" t="s">
        <v>603</v>
      </c>
      <c r="N141" s="50" t="s">
        <v>1062</v>
      </c>
      <c r="O141" s="50" t="s">
        <v>603</v>
      </c>
      <c r="P141" s="42" t="s">
        <v>2145</v>
      </c>
      <c r="Q141" s="43" t="s">
        <v>2146</v>
      </c>
      <c r="R141" s="42" t="s">
        <v>2147</v>
      </c>
      <c r="S141" s="43" t="s">
        <v>2148</v>
      </c>
      <c r="T141" s="42" t="s">
        <v>2149</v>
      </c>
      <c r="U141" s="43" t="s">
        <v>2150</v>
      </c>
      <c r="V141" s="49" t="s">
        <v>4768</v>
      </c>
      <c r="W141" s="49" t="s">
        <v>4586</v>
      </c>
      <c r="Y141" s="44"/>
      <c r="Z141" s="44"/>
    </row>
    <row r="142" spans="1:26" x14ac:dyDescent="0.3">
      <c r="A142" s="37" t="s">
        <v>209</v>
      </c>
      <c r="B142" s="38" t="s">
        <v>604</v>
      </c>
      <c r="C142" s="46" t="s">
        <v>1005</v>
      </c>
      <c r="D142" s="46" t="s">
        <v>604</v>
      </c>
      <c r="E142" s="47" t="s">
        <v>2151</v>
      </c>
      <c r="F142" s="48" t="s">
        <v>2152</v>
      </c>
      <c r="G142" s="47" t="s">
        <v>2153</v>
      </c>
      <c r="H142" s="48" t="s">
        <v>2154</v>
      </c>
      <c r="I142" s="47" t="s">
        <v>2155</v>
      </c>
      <c r="J142" s="48" t="s">
        <v>2156</v>
      </c>
      <c r="K142" s="49" t="s">
        <v>4769</v>
      </c>
      <c r="L142" s="49" t="s">
        <v>2157</v>
      </c>
      <c r="M142" s="37" t="s">
        <v>604</v>
      </c>
      <c r="N142" s="50" t="s">
        <v>1005</v>
      </c>
      <c r="O142" s="50" t="s">
        <v>604</v>
      </c>
      <c r="P142" s="42" t="s">
        <v>2151</v>
      </c>
      <c r="Q142" s="43" t="s">
        <v>2152</v>
      </c>
      <c r="R142" s="42" t="s">
        <v>2153</v>
      </c>
      <c r="S142" s="43" t="s">
        <v>2154</v>
      </c>
      <c r="T142" s="42" t="s">
        <v>2155</v>
      </c>
      <c r="U142" s="43" t="s">
        <v>2156</v>
      </c>
      <c r="V142" s="49" t="s">
        <v>4769</v>
      </c>
      <c r="W142" s="49" t="s">
        <v>4374</v>
      </c>
      <c r="Y142" s="44"/>
      <c r="Z142" s="44"/>
    </row>
    <row r="143" spans="1:26" x14ac:dyDescent="0.3">
      <c r="A143" s="37" t="s">
        <v>212</v>
      </c>
      <c r="B143" s="38" t="s">
        <v>605</v>
      </c>
      <c r="C143" s="46" t="s">
        <v>1045</v>
      </c>
      <c r="D143" s="46" t="s">
        <v>605</v>
      </c>
      <c r="E143" s="47" t="s">
        <v>2158</v>
      </c>
      <c r="F143" s="48" t="s">
        <v>4317</v>
      </c>
      <c r="G143" s="47" t="s">
        <v>2159</v>
      </c>
      <c r="H143" s="48" t="s">
        <v>4319</v>
      </c>
      <c r="I143" s="47" t="s">
        <v>2160</v>
      </c>
      <c r="J143" s="48" t="s">
        <v>4321</v>
      </c>
      <c r="K143" s="49" t="s">
        <v>4770</v>
      </c>
      <c r="L143" s="49" t="s">
        <v>2161</v>
      </c>
      <c r="M143" s="37" t="s">
        <v>605</v>
      </c>
      <c r="N143" s="50" t="s">
        <v>1045</v>
      </c>
      <c r="O143" s="50" t="s">
        <v>605</v>
      </c>
      <c r="P143" s="42" t="s">
        <v>2158</v>
      </c>
      <c r="Q143" s="43" t="s">
        <v>4317</v>
      </c>
      <c r="R143" s="42" t="s">
        <v>2159</v>
      </c>
      <c r="S143" s="43" t="s">
        <v>4319</v>
      </c>
      <c r="T143" s="42" t="s">
        <v>2160</v>
      </c>
      <c r="U143" s="43" t="s">
        <v>4321</v>
      </c>
      <c r="V143" s="49" t="s">
        <v>4770</v>
      </c>
      <c r="W143" s="49" t="s">
        <v>2161</v>
      </c>
      <c r="Y143" s="44"/>
      <c r="Z143" s="44"/>
    </row>
    <row r="144" spans="1:26" x14ac:dyDescent="0.3">
      <c r="A144" s="37" t="s">
        <v>213</v>
      </c>
      <c r="B144" s="38" t="s">
        <v>606</v>
      </c>
      <c r="C144" s="46" t="s">
        <v>1063</v>
      </c>
      <c r="D144" s="46" t="s">
        <v>606</v>
      </c>
      <c r="E144" s="47" t="s">
        <v>2162</v>
      </c>
      <c r="F144" s="48" t="s">
        <v>2163</v>
      </c>
      <c r="G144" s="47" t="s">
        <v>2164</v>
      </c>
      <c r="H144" s="48" t="s">
        <v>2165</v>
      </c>
      <c r="I144" s="47" t="s">
        <v>2166</v>
      </c>
      <c r="J144" s="48" t="s">
        <v>2167</v>
      </c>
      <c r="K144" s="49" t="s">
        <v>4771</v>
      </c>
      <c r="L144" s="49" t="s">
        <v>2168</v>
      </c>
      <c r="M144" s="37" t="s">
        <v>606</v>
      </c>
      <c r="N144" s="50" t="s">
        <v>1063</v>
      </c>
      <c r="O144" s="50" t="s">
        <v>606</v>
      </c>
      <c r="P144" s="42" t="s">
        <v>2162</v>
      </c>
      <c r="Q144" s="43" t="s">
        <v>2163</v>
      </c>
      <c r="R144" s="42" t="s">
        <v>2164</v>
      </c>
      <c r="S144" s="43" t="s">
        <v>2165</v>
      </c>
      <c r="T144" s="42" t="s">
        <v>2166</v>
      </c>
      <c r="U144" s="43" t="s">
        <v>2167</v>
      </c>
      <c r="V144" s="49" t="s">
        <v>4771</v>
      </c>
      <c r="W144" s="49" t="s">
        <v>2168</v>
      </c>
      <c r="Y144" s="44"/>
      <c r="Z144" s="44"/>
    </row>
    <row r="145" spans="1:26" x14ac:dyDescent="0.3">
      <c r="A145" s="37" t="s">
        <v>214</v>
      </c>
      <c r="B145" s="38" t="s">
        <v>607</v>
      </c>
      <c r="C145" s="46" t="s">
        <v>214</v>
      </c>
      <c r="D145" s="46" t="s">
        <v>607</v>
      </c>
      <c r="E145" s="47" t="s">
        <v>2169</v>
      </c>
      <c r="F145" s="48" t="s">
        <v>2170</v>
      </c>
      <c r="G145" s="47" t="s">
        <v>2171</v>
      </c>
      <c r="H145" s="48" t="s">
        <v>2172</v>
      </c>
      <c r="I145" s="47" t="s">
        <v>2173</v>
      </c>
      <c r="J145" s="48" t="s">
        <v>2174</v>
      </c>
      <c r="K145" s="49" t="s">
        <v>4522</v>
      </c>
      <c r="L145" s="49" t="s">
        <v>2176</v>
      </c>
      <c r="M145" s="37" t="s">
        <v>607</v>
      </c>
      <c r="N145" s="50" t="s">
        <v>214</v>
      </c>
      <c r="O145" s="50" t="s">
        <v>607</v>
      </c>
      <c r="P145" s="42" t="s">
        <v>2169</v>
      </c>
      <c r="Q145" s="43" t="s">
        <v>2170</v>
      </c>
      <c r="R145" s="42" t="s">
        <v>2171</v>
      </c>
      <c r="S145" s="43" t="s">
        <v>2172</v>
      </c>
      <c r="T145" s="42" t="s">
        <v>2173</v>
      </c>
      <c r="U145" s="43" t="s">
        <v>2174</v>
      </c>
      <c r="V145" s="49" t="s">
        <v>4522</v>
      </c>
      <c r="W145" s="49" t="s">
        <v>2176</v>
      </c>
      <c r="Y145" s="44"/>
      <c r="Z145" s="44"/>
    </row>
    <row r="146" spans="1:26" x14ac:dyDescent="0.3">
      <c r="A146" s="37" t="s">
        <v>157</v>
      </c>
      <c r="B146" s="38" t="s">
        <v>608</v>
      </c>
      <c r="C146" s="46" t="s">
        <v>841</v>
      </c>
      <c r="D146" s="46" t="s">
        <v>608</v>
      </c>
      <c r="E146" s="47" t="s">
        <v>2177</v>
      </c>
      <c r="F146" s="48" t="s">
        <v>2170</v>
      </c>
      <c r="G146" s="47" t="s">
        <v>2178</v>
      </c>
      <c r="H146" s="48" t="s">
        <v>2172</v>
      </c>
      <c r="I146" s="47" t="s">
        <v>2179</v>
      </c>
      <c r="J146" s="48" t="s">
        <v>2174</v>
      </c>
      <c r="K146" s="49" t="s">
        <v>2180</v>
      </c>
      <c r="L146" s="49" t="s">
        <v>2176</v>
      </c>
      <c r="M146" s="37" t="s">
        <v>608</v>
      </c>
      <c r="N146" s="50" t="s">
        <v>841</v>
      </c>
      <c r="O146" s="50" t="s">
        <v>608</v>
      </c>
      <c r="P146" s="42" t="s">
        <v>2177</v>
      </c>
      <c r="Q146" s="43" t="s">
        <v>2170</v>
      </c>
      <c r="R146" s="42" t="s">
        <v>2178</v>
      </c>
      <c r="S146" s="43" t="s">
        <v>2172</v>
      </c>
      <c r="T146" s="42" t="s">
        <v>2179</v>
      </c>
      <c r="U146" s="43" t="s">
        <v>2174</v>
      </c>
      <c r="V146" s="49" t="s">
        <v>2180</v>
      </c>
      <c r="W146" s="49" t="s">
        <v>2176</v>
      </c>
      <c r="Y146" s="44"/>
      <c r="Z146" s="44"/>
    </row>
    <row r="147" spans="1:26" x14ac:dyDescent="0.3">
      <c r="A147" s="37" t="s">
        <v>215</v>
      </c>
      <c r="B147" s="38" t="s">
        <v>609</v>
      </c>
      <c r="C147" s="46" t="s">
        <v>215</v>
      </c>
      <c r="D147" s="46" t="s">
        <v>609</v>
      </c>
      <c r="E147" s="47" t="s">
        <v>2181</v>
      </c>
      <c r="F147" s="48" t="s">
        <v>2182</v>
      </c>
      <c r="G147" s="47" t="s">
        <v>2183</v>
      </c>
      <c r="H147" s="48" t="s">
        <v>2184</v>
      </c>
      <c r="I147" s="47" t="s">
        <v>2185</v>
      </c>
      <c r="J147" s="48" t="s">
        <v>2186</v>
      </c>
      <c r="K147" s="49" t="s">
        <v>2187</v>
      </c>
      <c r="L147" s="49" t="s">
        <v>2188</v>
      </c>
      <c r="M147" s="37" t="s">
        <v>609</v>
      </c>
      <c r="N147" s="50" t="s">
        <v>215</v>
      </c>
      <c r="O147" s="50" t="s">
        <v>609</v>
      </c>
      <c r="P147" s="42" t="s">
        <v>2181</v>
      </c>
      <c r="Q147" s="43" t="s">
        <v>2182</v>
      </c>
      <c r="R147" s="42" t="s">
        <v>2183</v>
      </c>
      <c r="S147" s="43" t="s">
        <v>2184</v>
      </c>
      <c r="T147" s="42" t="s">
        <v>2185</v>
      </c>
      <c r="U147" s="43" t="s">
        <v>2186</v>
      </c>
      <c r="V147" s="49" t="s">
        <v>2187</v>
      </c>
      <c r="W147" s="49" t="s">
        <v>2188</v>
      </c>
      <c r="Y147" s="44"/>
      <c r="Z147" s="44"/>
    </row>
    <row r="148" spans="1:26" x14ac:dyDescent="0.3">
      <c r="A148" s="37" t="s">
        <v>216</v>
      </c>
      <c r="B148" s="38" t="s">
        <v>1145</v>
      </c>
      <c r="C148" s="46" t="s">
        <v>216</v>
      </c>
      <c r="D148" s="46" t="s">
        <v>610</v>
      </c>
      <c r="E148" s="47" t="s">
        <v>2189</v>
      </c>
      <c r="F148" s="48" t="s">
        <v>2190</v>
      </c>
      <c r="G148" s="47" t="s">
        <v>2191</v>
      </c>
      <c r="H148" s="48" t="s">
        <v>2192</v>
      </c>
      <c r="I148" s="47" t="s">
        <v>2193</v>
      </c>
      <c r="J148" s="48" t="s">
        <v>2194</v>
      </c>
      <c r="K148" s="49" t="s">
        <v>2195</v>
      </c>
      <c r="L148" s="49" t="s">
        <v>2196</v>
      </c>
      <c r="M148" s="37" t="s">
        <v>1145</v>
      </c>
      <c r="N148" s="50" t="s">
        <v>216</v>
      </c>
      <c r="O148" s="50" t="s">
        <v>610</v>
      </c>
      <c r="P148" s="42" t="s">
        <v>2189</v>
      </c>
      <c r="Q148" s="43" t="s">
        <v>2190</v>
      </c>
      <c r="R148" s="42" t="s">
        <v>2191</v>
      </c>
      <c r="S148" s="43" t="s">
        <v>2192</v>
      </c>
      <c r="T148" s="42" t="s">
        <v>2193</v>
      </c>
      <c r="U148" s="43" t="s">
        <v>2194</v>
      </c>
      <c r="V148" s="49" t="s">
        <v>2195</v>
      </c>
      <c r="W148" s="49" t="s">
        <v>2196</v>
      </c>
      <c r="Y148" s="44"/>
      <c r="Z148" s="44"/>
    </row>
    <row r="149" spans="1:26" x14ac:dyDescent="0.3">
      <c r="A149" s="52" t="s">
        <v>218</v>
      </c>
      <c r="B149" s="53" t="s">
        <v>1179</v>
      </c>
      <c r="C149" s="54" t="s">
        <v>218</v>
      </c>
      <c r="D149" s="54" t="s">
        <v>1179</v>
      </c>
      <c r="E149" s="47" t="s">
        <v>2197</v>
      </c>
      <c r="F149" s="48" t="s">
        <v>2198</v>
      </c>
      <c r="G149" s="47" t="s">
        <v>2199</v>
      </c>
      <c r="H149" s="48" t="s">
        <v>2200</v>
      </c>
      <c r="I149" s="47" t="s">
        <v>2201</v>
      </c>
      <c r="J149" s="48" t="s">
        <v>2202</v>
      </c>
      <c r="K149" s="55" t="s">
        <v>2175</v>
      </c>
      <c r="L149" s="55" t="s">
        <v>2176</v>
      </c>
      <c r="M149" s="52" t="s">
        <v>1179</v>
      </c>
      <c r="N149" s="56" t="s">
        <v>218</v>
      </c>
      <c r="O149" s="56" t="s">
        <v>1179</v>
      </c>
      <c r="P149" s="42" t="s">
        <v>2197</v>
      </c>
      <c r="Q149" s="43" t="s">
        <v>2198</v>
      </c>
      <c r="R149" s="42" t="s">
        <v>2199</v>
      </c>
      <c r="S149" s="43" t="s">
        <v>2200</v>
      </c>
      <c r="T149" s="42" t="s">
        <v>2201</v>
      </c>
      <c r="U149" s="43" t="s">
        <v>2202</v>
      </c>
      <c r="V149" s="55" t="s">
        <v>2175</v>
      </c>
      <c r="W149" s="55" t="s">
        <v>2176</v>
      </c>
      <c r="Y149" s="44"/>
      <c r="Z149" s="44"/>
    </row>
    <row r="150" spans="1:26" x14ac:dyDescent="0.3">
      <c r="A150" s="37" t="s">
        <v>139</v>
      </c>
      <c r="B150" s="38" t="s">
        <v>3887</v>
      </c>
      <c r="C150" s="46" t="s">
        <v>139</v>
      </c>
      <c r="D150" s="46" t="s">
        <v>3887</v>
      </c>
      <c r="E150" s="47" t="s">
        <v>2203</v>
      </c>
      <c r="F150" s="48" t="s">
        <v>4036</v>
      </c>
      <c r="G150" s="47" t="s">
        <v>2205</v>
      </c>
      <c r="H150" s="48" t="s">
        <v>4037</v>
      </c>
      <c r="I150" s="47" t="s">
        <v>2207</v>
      </c>
      <c r="J150" s="48" t="s">
        <v>4038</v>
      </c>
      <c r="K150" s="49" t="s">
        <v>2209</v>
      </c>
      <c r="L150" s="49" t="s">
        <v>4039</v>
      </c>
      <c r="M150" s="37" t="s">
        <v>611</v>
      </c>
      <c r="N150" s="50" t="s">
        <v>954</v>
      </c>
      <c r="O150" s="50" t="s">
        <v>611</v>
      </c>
      <c r="P150" s="42" t="s">
        <v>2203</v>
      </c>
      <c r="Q150" s="43" t="s">
        <v>2204</v>
      </c>
      <c r="R150" s="42" t="s">
        <v>2205</v>
      </c>
      <c r="S150" s="43" t="s">
        <v>2206</v>
      </c>
      <c r="T150" s="42" t="s">
        <v>2207</v>
      </c>
      <c r="U150" s="43" t="s">
        <v>2208</v>
      </c>
      <c r="V150" s="49" t="s">
        <v>2209</v>
      </c>
      <c r="W150" s="49" t="s">
        <v>4414</v>
      </c>
      <c r="Y150" s="44"/>
      <c r="Z150" s="44"/>
    </row>
    <row r="151" spans="1:26" x14ac:dyDescent="0.3">
      <c r="A151" s="37" t="s">
        <v>220</v>
      </c>
      <c r="B151" s="38" t="s">
        <v>3888</v>
      </c>
      <c r="C151" s="46" t="s">
        <v>220</v>
      </c>
      <c r="D151" s="46" t="s">
        <v>3888</v>
      </c>
      <c r="E151" s="47" t="s">
        <v>2210</v>
      </c>
      <c r="F151" s="48" t="s">
        <v>4040</v>
      </c>
      <c r="G151" s="47" t="s">
        <v>2212</v>
      </c>
      <c r="H151" s="48" t="s">
        <v>4041</v>
      </c>
      <c r="I151" s="47" t="s">
        <v>2214</v>
      </c>
      <c r="J151" s="48" t="s">
        <v>4042</v>
      </c>
      <c r="K151" s="49" t="s">
        <v>2216</v>
      </c>
      <c r="L151" s="49" t="s">
        <v>4043</v>
      </c>
      <c r="M151" s="37" t="s">
        <v>612</v>
      </c>
      <c r="N151" s="50" t="s">
        <v>955</v>
      </c>
      <c r="O151" s="50" t="s">
        <v>612</v>
      </c>
      <c r="P151" s="42" t="s">
        <v>2210</v>
      </c>
      <c r="Q151" s="43" t="s">
        <v>2211</v>
      </c>
      <c r="R151" s="42" t="s">
        <v>2212</v>
      </c>
      <c r="S151" s="43" t="s">
        <v>2213</v>
      </c>
      <c r="T151" s="42" t="s">
        <v>2214</v>
      </c>
      <c r="U151" s="43" t="s">
        <v>2215</v>
      </c>
      <c r="V151" s="49" t="s">
        <v>2216</v>
      </c>
      <c r="W151" s="49" t="s">
        <v>4375</v>
      </c>
      <c r="Y151" s="44"/>
      <c r="Z151" s="44"/>
    </row>
    <row r="152" spans="1:26" x14ac:dyDescent="0.3">
      <c r="A152" s="37" t="s">
        <v>221</v>
      </c>
      <c r="B152" s="38" t="s">
        <v>3889</v>
      </c>
      <c r="C152" s="46" t="s">
        <v>221</v>
      </c>
      <c r="D152" s="46" t="s">
        <v>3929</v>
      </c>
      <c r="E152" s="47" t="s">
        <v>2217</v>
      </c>
      <c r="F152" s="48" t="s">
        <v>4044</v>
      </c>
      <c r="G152" s="47" t="s">
        <v>2219</v>
      </c>
      <c r="H152" s="48" t="s">
        <v>4045</v>
      </c>
      <c r="I152" s="47" t="s">
        <v>2221</v>
      </c>
      <c r="J152" s="48" t="s">
        <v>4046</v>
      </c>
      <c r="K152" s="49" t="s">
        <v>2223</v>
      </c>
      <c r="L152" s="49" t="s">
        <v>4047</v>
      </c>
      <c r="M152" s="37" t="s">
        <v>897</v>
      </c>
      <c r="N152" s="50" t="s">
        <v>956</v>
      </c>
      <c r="O152" s="50" t="s">
        <v>613</v>
      </c>
      <c r="P152" s="42" t="s">
        <v>2217</v>
      </c>
      <c r="Q152" s="43" t="s">
        <v>2218</v>
      </c>
      <c r="R152" s="42" t="s">
        <v>2219</v>
      </c>
      <c r="S152" s="43" t="s">
        <v>2220</v>
      </c>
      <c r="T152" s="42" t="s">
        <v>2221</v>
      </c>
      <c r="U152" s="43" t="s">
        <v>2222</v>
      </c>
      <c r="V152" s="49" t="s">
        <v>2223</v>
      </c>
      <c r="W152" s="49" t="s">
        <v>4376</v>
      </c>
      <c r="Y152" s="44"/>
      <c r="Z152" s="44"/>
    </row>
    <row r="153" spans="1:26" x14ac:dyDescent="0.3">
      <c r="A153" s="37" t="s">
        <v>222</v>
      </c>
      <c r="B153" s="38" t="s">
        <v>898</v>
      </c>
      <c r="C153" s="46" t="s">
        <v>469</v>
      </c>
      <c r="D153" s="46" t="s">
        <v>614</v>
      </c>
      <c r="E153" s="47" t="s">
        <v>2224</v>
      </c>
      <c r="F153" s="48" t="s">
        <v>2225</v>
      </c>
      <c r="G153" s="47" t="s">
        <v>2226</v>
      </c>
      <c r="H153" s="48" t="s">
        <v>2227</v>
      </c>
      <c r="I153" s="47" t="s">
        <v>2228</v>
      </c>
      <c r="J153" s="48" t="s">
        <v>2229</v>
      </c>
      <c r="K153" s="49" t="s">
        <v>2230</v>
      </c>
      <c r="L153" s="49" t="s">
        <v>2231</v>
      </c>
      <c r="M153" s="37" t="s">
        <v>898</v>
      </c>
      <c r="N153" s="50" t="s">
        <v>469</v>
      </c>
      <c r="O153" s="50" t="s">
        <v>614</v>
      </c>
      <c r="P153" s="42" t="s">
        <v>2224</v>
      </c>
      <c r="Q153" s="43" t="s">
        <v>2225</v>
      </c>
      <c r="R153" s="42" t="s">
        <v>2226</v>
      </c>
      <c r="S153" s="43" t="s">
        <v>2227</v>
      </c>
      <c r="T153" s="42" t="s">
        <v>2228</v>
      </c>
      <c r="U153" s="43" t="s">
        <v>2229</v>
      </c>
      <c r="V153" s="49" t="s">
        <v>2230</v>
      </c>
      <c r="W153" s="49" t="s">
        <v>2231</v>
      </c>
      <c r="Y153" s="44"/>
      <c r="Z153" s="44"/>
    </row>
    <row r="154" spans="1:26" x14ac:dyDescent="0.3">
      <c r="A154" s="63" t="s">
        <v>223</v>
      </c>
      <c r="B154" s="38" t="s">
        <v>615</v>
      </c>
      <c r="C154" s="46" t="s">
        <v>1087</v>
      </c>
      <c r="D154" s="46" t="s">
        <v>615</v>
      </c>
      <c r="E154" s="47" t="s">
        <v>2232</v>
      </c>
      <c r="F154" s="48" t="s">
        <v>2233</v>
      </c>
      <c r="G154" s="47" t="s">
        <v>2234</v>
      </c>
      <c r="H154" s="48" t="s">
        <v>2235</v>
      </c>
      <c r="I154" s="47" t="s">
        <v>2236</v>
      </c>
      <c r="J154" s="48" t="s">
        <v>2237</v>
      </c>
      <c r="K154" s="49" t="s">
        <v>2238</v>
      </c>
      <c r="L154" s="49" t="s">
        <v>2239</v>
      </c>
      <c r="M154" s="37" t="s">
        <v>615</v>
      </c>
      <c r="N154" s="50" t="s">
        <v>1087</v>
      </c>
      <c r="O154" s="50" t="s">
        <v>615</v>
      </c>
      <c r="P154" s="42" t="s">
        <v>2232</v>
      </c>
      <c r="Q154" s="43" t="s">
        <v>2233</v>
      </c>
      <c r="R154" s="42" t="s">
        <v>2234</v>
      </c>
      <c r="S154" s="43" t="s">
        <v>2235</v>
      </c>
      <c r="T154" s="42" t="s">
        <v>2236</v>
      </c>
      <c r="U154" s="43" t="s">
        <v>2237</v>
      </c>
      <c r="V154" s="49" t="s">
        <v>2238</v>
      </c>
      <c r="W154" s="49" t="s">
        <v>2239</v>
      </c>
      <c r="Y154" s="44"/>
      <c r="Z154" s="44"/>
    </row>
    <row r="155" spans="1:26" x14ac:dyDescent="0.3">
      <c r="A155" s="37" t="s">
        <v>224</v>
      </c>
      <c r="B155" s="38" t="s">
        <v>616</v>
      </c>
      <c r="C155" s="46" t="s">
        <v>224</v>
      </c>
      <c r="D155" s="46" t="s">
        <v>616</v>
      </c>
      <c r="E155" s="47" t="s">
        <v>2240</v>
      </c>
      <c r="F155" s="48" t="s">
        <v>2241</v>
      </c>
      <c r="G155" s="47" t="s">
        <v>2242</v>
      </c>
      <c r="H155" s="48" t="s">
        <v>2243</v>
      </c>
      <c r="I155" s="47" t="s">
        <v>2244</v>
      </c>
      <c r="J155" s="48" t="s">
        <v>2245</v>
      </c>
      <c r="K155" s="49" t="s">
        <v>4557</v>
      </c>
      <c r="L155" s="49" t="s">
        <v>4587</v>
      </c>
      <c r="M155" s="37" t="s">
        <v>616</v>
      </c>
      <c r="N155" s="50" t="s">
        <v>224</v>
      </c>
      <c r="O155" s="50" t="s">
        <v>616</v>
      </c>
      <c r="P155" s="42" t="s">
        <v>2240</v>
      </c>
      <c r="Q155" s="43" t="s">
        <v>2241</v>
      </c>
      <c r="R155" s="42" t="s">
        <v>2242</v>
      </c>
      <c r="S155" s="43" t="s">
        <v>2243</v>
      </c>
      <c r="T155" s="42" t="s">
        <v>2244</v>
      </c>
      <c r="U155" s="43" t="s">
        <v>2245</v>
      </c>
      <c r="V155" s="49" t="s">
        <v>4557</v>
      </c>
      <c r="W155" s="49" t="s">
        <v>4587</v>
      </c>
      <c r="Y155" s="44"/>
      <c r="Z155" s="44"/>
    </row>
    <row r="156" spans="1:26" x14ac:dyDescent="0.3">
      <c r="A156" s="37" t="s">
        <v>225</v>
      </c>
      <c r="B156" s="38" t="s">
        <v>617</v>
      </c>
      <c r="C156" s="46" t="s">
        <v>842</v>
      </c>
      <c r="D156" s="46" t="s">
        <v>617</v>
      </c>
      <c r="E156" s="47" t="s">
        <v>2246</v>
      </c>
      <c r="F156" s="48" t="s">
        <v>2247</v>
      </c>
      <c r="G156" s="47" t="s">
        <v>2248</v>
      </c>
      <c r="H156" s="48" t="s">
        <v>2249</v>
      </c>
      <c r="I156" s="47" t="s">
        <v>2250</v>
      </c>
      <c r="J156" s="48" t="s">
        <v>2251</v>
      </c>
      <c r="K156" s="49" t="s">
        <v>4523</v>
      </c>
      <c r="L156" s="49" t="s">
        <v>2252</v>
      </c>
      <c r="M156" s="37" t="s">
        <v>617</v>
      </c>
      <c r="N156" s="50" t="s">
        <v>842</v>
      </c>
      <c r="O156" s="50" t="s">
        <v>617</v>
      </c>
      <c r="P156" s="42" t="s">
        <v>2246</v>
      </c>
      <c r="Q156" s="43" t="s">
        <v>2247</v>
      </c>
      <c r="R156" s="42" t="s">
        <v>2248</v>
      </c>
      <c r="S156" s="43" t="s">
        <v>2249</v>
      </c>
      <c r="T156" s="42" t="s">
        <v>2250</v>
      </c>
      <c r="U156" s="43" t="s">
        <v>2251</v>
      </c>
      <c r="V156" s="49" t="s">
        <v>4523</v>
      </c>
      <c r="W156" s="49" t="s">
        <v>2252</v>
      </c>
      <c r="Y156" s="44"/>
      <c r="Z156" s="44"/>
    </row>
    <row r="157" spans="1:26" x14ac:dyDescent="0.3">
      <c r="A157" s="37" t="s">
        <v>226</v>
      </c>
      <c r="B157" s="38" t="s">
        <v>618</v>
      </c>
      <c r="C157" s="46" t="s">
        <v>843</v>
      </c>
      <c r="D157" s="46" t="s">
        <v>618</v>
      </c>
      <c r="E157" s="47" t="s">
        <v>2253</v>
      </c>
      <c r="F157" s="48" t="s">
        <v>2247</v>
      </c>
      <c r="G157" s="47" t="s">
        <v>2254</v>
      </c>
      <c r="H157" s="48" t="s">
        <v>2249</v>
      </c>
      <c r="I157" s="47" t="s">
        <v>2255</v>
      </c>
      <c r="J157" s="48" t="s">
        <v>2251</v>
      </c>
      <c r="K157" s="49" t="s">
        <v>2256</v>
      </c>
      <c r="L157" s="49" t="s">
        <v>2252</v>
      </c>
      <c r="M157" s="37" t="s">
        <v>618</v>
      </c>
      <c r="N157" s="50" t="s">
        <v>843</v>
      </c>
      <c r="O157" s="50" t="s">
        <v>618</v>
      </c>
      <c r="P157" s="42" t="s">
        <v>2253</v>
      </c>
      <c r="Q157" s="43" t="s">
        <v>2247</v>
      </c>
      <c r="R157" s="42" t="s">
        <v>2254</v>
      </c>
      <c r="S157" s="43" t="s">
        <v>2249</v>
      </c>
      <c r="T157" s="42" t="s">
        <v>2255</v>
      </c>
      <c r="U157" s="43" t="s">
        <v>2251</v>
      </c>
      <c r="V157" s="49" t="s">
        <v>2256</v>
      </c>
      <c r="W157" s="49" t="s">
        <v>2252</v>
      </c>
      <c r="Y157" s="44"/>
      <c r="Z157" s="44"/>
    </row>
    <row r="158" spans="1:26" x14ac:dyDescent="0.3">
      <c r="A158" s="37" t="s">
        <v>227</v>
      </c>
      <c r="B158" s="38" t="s">
        <v>619</v>
      </c>
      <c r="C158" s="46" t="s">
        <v>844</v>
      </c>
      <c r="D158" s="46" t="s">
        <v>619</v>
      </c>
      <c r="E158" s="47" t="s">
        <v>2257</v>
      </c>
      <c r="F158" s="48" t="s">
        <v>2258</v>
      </c>
      <c r="G158" s="47" t="s">
        <v>2259</v>
      </c>
      <c r="H158" s="48" t="s">
        <v>2260</v>
      </c>
      <c r="I158" s="47" t="s">
        <v>2261</v>
      </c>
      <c r="J158" s="48" t="s">
        <v>2262</v>
      </c>
      <c r="K158" s="49" t="s">
        <v>2263</v>
      </c>
      <c r="L158" s="49" t="s">
        <v>2264</v>
      </c>
      <c r="M158" s="37" t="s">
        <v>619</v>
      </c>
      <c r="N158" s="50" t="s">
        <v>844</v>
      </c>
      <c r="O158" s="50" t="s">
        <v>619</v>
      </c>
      <c r="P158" s="42" t="s">
        <v>2257</v>
      </c>
      <c r="Q158" s="43" t="s">
        <v>2258</v>
      </c>
      <c r="R158" s="42" t="s">
        <v>2259</v>
      </c>
      <c r="S158" s="43" t="s">
        <v>2260</v>
      </c>
      <c r="T158" s="42" t="s">
        <v>2261</v>
      </c>
      <c r="U158" s="43" t="s">
        <v>2262</v>
      </c>
      <c r="V158" s="49" t="s">
        <v>2263</v>
      </c>
      <c r="W158" s="49" t="s">
        <v>2264</v>
      </c>
      <c r="Y158" s="44"/>
      <c r="Z158" s="44"/>
    </row>
    <row r="159" spans="1:26" x14ac:dyDescent="0.3">
      <c r="A159" s="37" t="s">
        <v>228</v>
      </c>
      <c r="B159" s="38" t="s">
        <v>1146</v>
      </c>
      <c r="C159" s="46" t="s">
        <v>899</v>
      </c>
      <c r="D159" s="46" t="s">
        <v>620</v>
      </c>
      <c r="E159" s="47" t="s">
        <v>2265</v>
      </c>
      <c r="F159" s="48" t="s">
        <v>2266</v>
      </c>
      <c r="G159" s="47" t="s">
        <v>2267</v>
      </c>
      <c r="H159" s="48" t="s">
        <v>2268</v>
      </c>
      <c r="I159" s="47" t="s">
        <v>2269</v>
      </c>
      <c r="J159" s="48" t="s">
        <v>2270</v>
      </c>
      <c r="K159" s="49" t="s">
        <v>2271</v>
      </c>
      <c r="L159" s="49" t="s">
        <v>2272</v>
      </c>
      <c r="M159" s="37" t="s">
        <v>1146</v>
      </c>
      <c r="N159" s="50" t="s">
        <v>899</v>
      </c>
      <c r="O159" s="50" t="s">
        <v>620</v>
      </c>
      <c r="P159" s="42" t="s">
        <v>2265</v>
      </c>
      <c r="Q159" s="43" t="s">
        <v>2266</v>
      </c>
      <c r="R159" s="42" t="s">
        <v>2267</v>
      </c>
      <c r="S159" s="43" t="s">
        <v>2268</v>
      </c>
      <c r="T159" s="42" t="s">
        <v>2269</v>
      </c>
      <c r="U159" s="43" t="s">
        <v>2270</v>
      </c>
      <c r="V159" s="49" t="s">
        <v>2271</v>
      </c>
      <c r="W159" s="49" t="s">
        <v>2272</v>
      </c>
      <c r="Y159" s="44"/>
      <c r="Z159" s="44"/>
    </row>
    <row r="160" spans="1:26" x14ac:dyDescent="0.3">
      <c r="A160" s="57" t="s">
        <v>229</v>
      </c>
      <c r="B160" s="58" t="s">
        <v>621</v>
      </c>
      <c r="C160" s="58" t="s">
        <v>1006</v>
      </c>
      <c r="D160" s="58" t="s">
        <v>621</v>
      </c>
      <c r="E160" s="59" t="s">
        <v>4276</v>
      </c>
      <c r="F160" s="60" t="s">
        <v>4277</v>
      </c>
      <c r="G160" s="59" t="s">
        <v>4278</v>
      </c>
      <c r="H160" s="60" t="s">
        <v>4279</v>
      </c>
      <c r="I160" s="59" t="s">
        <v>4280</v>
      </c>
      <c r="J160" s="60" t="s">
        <v>4281</v>
      </c>
      <c r="K160" s="61" t="s">
        <v>4282</v>
      </c>
      <c r="L160" s="61" t="s">
        <v>4283</v>
      </c>
      <c r="M160" s="58" t="s">
        <v>621</v>
      </c>
      <c r="N160" s="58" t="s">
        <v>1006</v>
      </c>
      <c r="O160" s="58" t="s">
        <v>621</v>
      </c>
      <c r="P160" s="59" t="s">
        <v>4276</v>
      </c>
      <c r="Q160" s="60" t="s">
        <v>4277</v>
      </c>
      <c r="R160" s="59" t="s">
        <v>4278</v>
      </c>
      <c r="S160" s="60" t="s">
        <v>4279</v>
      </c>
      <c r="T160" s="59" t="s">
        <v>4280</v>
      </c>
      <c r="U160" s="60" t="s">
        <v>4281</v>
      </c>
      <c r="V160" s="61" t="s">
        <v>4282</v>
      </c>
      <c r="W160" s="61" t="s">
        <v>4283</v>
      </c>
      <c r="Y160" s="44"/>
      <c r="Z160" s="44"/>
    </row>
    <row r="161" spans="1:26" x14ac:dyDescent="0.3">
      <c r="A161" s="37" t="s">
        <v>230</v>
      </c>
      <c r="B161" s="38" t="s">
        <v>622</v>
      </c>
      <c r="C161" s="46" t="s">
        <v>230</v>
      </c>
      <c r="D161" s="46" t="s">
        <v>622</v>
      </c>
      <c r="E161" s="47" t="s">
        <v>2273</v>
      </c>
      <c r="F161" s="48" t="s">
        <v>2274</v>
      </c>
      <c r="G161" s="47" t="s">
        <v>2275</v>
      </c>
      <c r="H161" s="48" t="s">
        <v>2276</v>
      </c>
      <c r="I161" s="47" t="s">
        <v>2277</v>
      </c>
      <c r="J161" s="48" t="s">
        <v>2278</v>
      </c>
      <c r="K161" s="49" t="s">
        <v>2279</v>
      </c>
      <c r="L161" s="49" t="s">
        <v>2280</v>
      </c>
      <c r="M161" s="37" t="s">
        <v>622</v>
      </c>
      <c r="N161" s="50" t="s">
        <v>230</v>
      </c>
      <c r="O161" s="50" t="s">
        <v>622</v>
      </c>
      <c r="P161" s="42" t="s">
        <v>2273</v>
      </c>
      <c r="Q161" s="43" t="s">
        <v>2274</v>
      </c>
      <c r="R161" s="42" t="s">
        <v>2275</v>
      </c>
      <c r="S161" s="43" t="s">
        <v>2276</v>
      </c>
      <c r="T161" s="42" t="s">
        <v>2277</v>
      </c>
      <c r="U161" s="43" t="s">
        <v>2278</v>
      </c>
      <c r="V161" s="49" t="s">
        <v>2279</v>
      </c>
      <c r="W161" s="49" t="s">
        <v>2280</v>
      </c>
      <c r="Y161" s="44"/>
      <c r="Z161" s="44"/>
    </row>
    <row r="162" spans="1:26" x14ac:dyDescent="0.3">
      <c r="A162" s="37" t="s">
        <v>231</v>
      </c>
      <c r="B162" s="38" t="s">
        <v>623</v>
      </c>
      <c r="C162" s="46" t="s">
        <v>1105</v>
      </c>
      <c r="D162" s="46" t="s">
        <v>623</v>
      </c>
      <c r="E162" s="47" t="s">
        <v>2281</v>
      </c>
      <c r="F162" s="48" t="s">
        <v>2282</v>
      </c>
      <c r="G162" s="47" t="s">
        <v>2283</v>
      </c>
      <c r="H162" s="48" t="s">
        <v>2284</v>
      </c>
      <c r="I162" s="47" t="s">
        <v>2285</v>
      </c>
      <c r="J162" s="48" t="s">
        <v>2286</v>
      </c>
      <c r="K162" s="49" t="s">
        <v>2287</v>
      </c>
      <c r="L162" s="49" t="s">
        <v>2288</v>
      </c>
      <c r="M162" s="37" t="s">
        <v>623</v>
      </c>
      <c r="N162" s="50" t="s">
        <v>1105</v>
      </c>
      <c r="O162" s="50" t="s">
        <v>623</v>
      </c>
      <c r="P162" s="42" t="s">
        <v>2281</v>
      </c>
      <c r="Q162" s="43" t="s">
        <v>2282</v>
      </c>
      <c r="R162" s="42" t="s">
        <v>2283</v>
      </c>
      <c r="S162" s="43" t="s">
        <v>2284</v>
      </c>
      <c r="T162" s="42" t="s">
        <v>2285</v>
      </c>
      <c r="U162" s="43" t="s">
        <v>2286</v>
      </c>
      <c r="V162" s="49" t="s">
        <v>2287</v>
      </c>
      <c r="W162" s="49" t="s">
        <v>2288</v>
      </c>
      <c r="Y162" s="44"/>
      <c r="Z162" s="44"/>
    </row>
    <row r="163" spans="1:26" x14ac:dyDescent="0.3">
      <c r="A163" s="37" t="s">
        <v>232</v>
      </c>
      <c r="B163" s="38" t="s">
        <v>624</v>
      </c>
      <c r="C163" s="46" t="s">
        <v>232</v>
      </c>
      <c r="D163" s="46" t="s">
        <v>624</v>
      </c>
      <c r="E163" s="47" t="s">
        <v>2289</v>
      </c>
      <c r="F163" s="48" t="s">
        <v>2290</v>
      </c>
      <c r="G163" s="47" t="s">
        <v>2291</v>
      </c>
      <c r="H163" s="48" t="s">
        <v>2292</v>
      </c>
      <c r="I163" s="47" t="s">
        <v>2293</v>
      </c>
      <c r="J163" s="48" t="s">
        <v>2294</v>
      </c>
      <c r="K163" s="49" t="s">
        <v>4524</v>
      </c>
      <c r="L163" s="49" t="s">
        <v>2296</v>
      </c>
      <c r="M163" s="37" t="s">
        <v>624</v>
      </c>
      <c r="N163" s="50" t="s">
        <v>232</v>
      </c>
      <c r="O163" s="50" t="s">
        <v>624</v>
      </c>
      <c r="P163" s="42" t="s">
        <v>2289</v>
      </c>
      <c r="Q163" s="43" t="s">
        <v>2290</v>
      </c>
      <c r="R163" s="42" t="s">
        <v>2291</v>
      </c>
      <c r="S163" s="43" t="s">
        <v>2292</v>
      </c>
      <c r="T163" s="42" t="s">
        <v>2293</v>
      </c>
      <c r="U163" s="43" t="s">
        <v>2294</v>
      </c>
      <c r="V163" s="49" t="s">
        <v>4524</v>
      </c>
      <c r="W163" s="49" t="s">
        <v>2296</v>
      </c>
      <c r="Y163" s="44"/>
      <c r="Z163" s="44"/>
    </row>
    <row r="164" spans="1:26" x14ac:dyDescent="0.3">
      <c r="A164" s="37" t="s">
        <v>233</v>
      </c>
      <c r="B164" s="38" t="s">
        <v>625</v>
      </c>
      <c r="C164" s="46" t="s">
        <v>845</v>
      </c>
      <c r="D164" s="46" t="s">
        <v>625</v>
      </c>
      <c r="E164" s="47" t="s">
        <v>2297</v>
      </c>
      <c r="F164" s="48" t="s">
        <v>2290</v>
      </c>
      <c r="G164" s="47" t="s">
        <v>2298</v>
      </c>
      <c r="H164" s="48" t="s">
        <v>2292</v>
      </c>
      <c r="I164" s="47" t="s">
        <v>2299</v>
      </c>
      <c r="J164" s="48" t="s">
        <v>2294</v>
      </c>
      <c r="K164" s="49" t="s">
        <v>2300</v>
      </c>
      <c r="L164" s="49" t="s">
        <v>2296</v>
      </c>
      <c r="M164" s="37" t="s">
        <v>625</v>
      </c>
      <c r="N164" s="50" t="s">
        <v>845</v>
      </c>
      <c r="O164" s="50" t="s">
        <v>625</v>
      </c>
      <c r="P164" s="42" t="s">
        <v>2297</v>
      </c>
      <c r="Q164" s="43" t="s">
        <v>2290</v>
      </c>
      <c r="R164" s="42" t="s">
        <v>2298</v>
      </c>
      <c r="S164" s="43" t="s">
        <v>2292</v>
      </c>
      <c r="T164" s="42" t="s">
        <v>2299</v>
      </c>
      <c r="U164" s="43" t="s">
        <v>2294</v>
      </c>
      <c r="V164" s="49" t="s">
        <v>2300</v>
      </c>
      <c r="W164" s="49" t="s">
        <v>2296</v>
      </c>
      <c r="Y164" s="44"/>
      <c r="Z164" s="44"/>
    </row>
    <row r="165" spans="1:26" x14ac:dyDescent="0.3">
      <c r="A165" s="37" t="s">
        <v>235</v>
      </c>
      <c r="B165" s="38" t="s">
        <v>446</v>
      </c>
      <c r="C165" s="46" t="s">
        <v>235</v>
      </c>
      <c r="D165" s="46" t="s">
        <v>446</v>
      </c>
      <c r="E165" s="47" t="s">
        <v>2301</v>
      </c>
      <c r="F165" s="48" t="s">
        <v>2302</v>
      </c>
      <c r="G165" s="47" t="s">
        <v>2303</v>
      </c>
      <c r="H165" s="48" t="s">
        <v>2304</v>
      </c>
      <c r="I165" s="47" t="s">
        <v>2305</v>
      </c>
      <c r="J165" s="48" t="s">
        <v>2306</v>
      </c>
      <c r="K165" s="49" t="s">
        <v>2307</v>
      </c>
      <c r="L165" s="49" t="s">
        <v>2308</v>
      </c>
      <c r="M165" s="37" t="s">
        <v>446</v>
      </c>
      <c r="N165" s="50" t="s">
        <v>235</v>
      </c>
      <c r="O165" s="50" t="s">
        <v>446</v>
      </c>
      <c r="P165" s="42" t="s">
        <v>2301</v>
      </c>
      <c r="Q165" s="43" t="s">
        <v>2302</v>
      </c>
      <c r="R165" s="42" t="s">
        <v>2303</v>
      </c>
      <c r="S165" s="43" t="s">
        <v>2304</v>
      </c>
      <c r="T165" s="42" t="s">
        <v>2305</v>
      </c>
      <c r="U165" s="43" t="s">
        <v>2306</v>
      </c>
      <c r="V165" s="49" t="s">
        <v>2307</v>
      </c>
      <c r="W165" s="49" t="s">
        <v>2308</v>
      </c>
      <c r="Y165" s="44"/>
      <c r="Z165" s="44"/>
    </row>
    <row r="166" spans="1:26" x14ac:dyDescent="0.3">
      <c r="A166" s="37" t="s">
        <v>237</v>
      </c>
      <c r="B166" s="38" t="s">
        <v>453</v>
      </c>
      <c r="C166" s="46" t="s">
        <v>237</v>
      </c>
      <c r="D166" s="46" t="s">
        <v>626</v>
      </c>
      <c r="E166" s="47" t="s">
        <v>2309</v>
      </c>
      <c r="F166" s="48" t="s">
        <v>2310</v>
      </c>
      <c r="G166" s="47" t="s">
        <v>2311</v>
      </c>
      <c r="H166" s="48" t="s">
        <v>2312</v>
      </c>
      <c r="I166" s="47" t="s">
        <v>2313</v>
      </c>
      <c r="J166" s="48" t="s">
        <v>2314</v>
      </c>
      <c r="K166" s="49" t="s">
        <v>2315</v>
      </c>
      <c r="L166" s="49" t="s">
        <v>2316</v>
      </c>
      <c r="M166" s="37" t="s">
        <v>453</v>
      </c>
      <c r="N166" s="50" t="s">
        <v>237</v>
      </c>
      <c r="O166" s="50" t="s">
        <v>626</v>
      </c>
      <c r="P166" s="42" t="s">
        <v>2309</v>
      </c>
      <c r="Q166" s="43" t="s">
        <v>2310</v>
      </c>
      <c r="R166" s="42" t="s">
        <v>2311</v>
      </c>
      <c r="S166" s="43" t="s">
        <v>2312</v>
      </c>
      <c r="T166" s="42" t="s">
        <v>2313</v>
      </c>
      <c r="U166" s="43" t="s">
        <v>2314</v>
      </c>
      <c r="V166" s="49" t="s">
        <v>2315</v>
      </c>
      <c r="W166" s="49" t="s">
        <v>2316</v>
      </c>
      <c r="Y166" s="44"/>
      <c r="Z166" s="44"/>
    </row>
    <row r="167" spans="1:26" x14ac:dyDescent="0.3">
      <c r="A167" s="52" t="s">
        <v>239</v>
      </c>
      <c r="B167" s="53" t="s">
        <v>457</v>
      </c>
      <c r="C167" s="54" t="s">
        <v>239</v>
      </c>
      <c r="D167" s="54" t="s">
        <v>457</v>
      </c>
      <c r="E167" s="47" t="s">
        <v>2317</v>
      </c>
      <c r="F167" s="48" t="s">
        <v>2318</v>
      </c>
      <c r="G167" s="47" t="s">
        <v>2319</v>
      </c>
      <c r="H167" s="48" t="s">
        <v>2320</v>
      </c>
      <c r="I167" s="47" t="s">
        <v>2321</v>
      </c>
      <c r="J167" s="48" t="s">
        <v>2322</v>
      </c>
      <c r="K167" s="55" t="s">
        <v>2295</v>
      </c>
      <c r="L167" s="55" t="s">
        <v>2296</v>
      </c>
      <c r="M167" s="52" t="s">
        <v>457</v>
      </c>
      <c r="N167" s="56" t="s">
        <v>239</v>
      </c>
      <c r="O167" s="56" t="s">
        <v>457</v>
      </c>
      <c r="P167" s="42" t="s">
        <v>2317</v>
      </c>
      <c r="Q167" s="43" t="s">
        <v>2318</v>
      </c>
      <c r="R167" s="42" t="s">
        <v>2319</v>
      </c>
      <c r="S167" s="43" t="s">
        <v>2320</v>
      </c>
      <c r="T167" s="42" t="s">
        <v>2321</v>
      </c>
      <c r="U167" s="43" t="s">
        <v>2322</v>
      </c>
      <c r="V167" s="55" t="s">
        <v>2295</v>
      </c>
      <c r="W167" s="55" t="s">
        <v>2296</v>
      </c>
      <c r="Y167" s="44"/>
      <c r="Z167" s="44"/>
    </row>
    <row r="168" spans="1:26" x14ac:dyDescent="0.3">
      <c r="A168" s="37" t="s">
        <v>240</v>
      </c>
      <c r="B168" s="38" t="s">
        <v>3890</v>
      </c>
      <c r="C168" s="46" t="s">
        <v>240</v>
      </c>
      <c r="D168" s="46" t="s">
        <v>3890</v>
      </c>
      <c r="E168" s="47" t="s">
        <v>2323</v>
      </c>
      <c r="F168" s="48" t="s">
        <v>4048</v>
      </c>
      <c r="G168" s="47" t="s">
        <v>2325</v>
      </c>
      <c r="H168" s="48" t="s">
        <v>4049</v>
      </c>
      <c r="I168" s="47" t="s">
        <v>2327</v>
      </c>
      <c r="J168" s="48" t="s">
        <v>4050</v>
      </c>
      <c r="K168" s="49" t="s">
        <v>2329</v>
      </c>
      <c r="L168" s="49" t="s">
        <v>4051</v>
      </c>
      <c r="M168" s="37" t="s">
        <v>627</v>
      </c>
      <c r="N168" s="50" t="s">
        <v>957</v>
      </c>
      <c r="O168" s="50" t="s">
        <v>627</v>
      </c>
      <c r="P168" s="42" t="s">
        <v>2323</v>
      </c>
      <c r="Q168" s="43" t="s">
        <v>2324</v>
      </c>
      <c r="R168" s="42" t="s">
        <v>2325</v>
      </c>
      <c r="S168" s="43" t="s">
        <v>2326</v>
      </c>
      <c r="T168" s="42" t="s">
        <v>2327</v>
      </c>
      <c r="U168" s="43" t="s">
        <v>2328</v>
      </c>
      <c r="V168" s="49" t="s">
        <v>2329</v>
      </c>
      <c r="W168" s="49" t="s">
        <v>4415</v>
      </c>
      <c r="Y168" s="44"/>
      <c r="Z168" s="44"/>
    </row>
    <row r="169" spans="1:26" x14ac:dyDescent="0.3">
      <c r="A169" s="57" t="s">
        <v>241</v>
      </c>
      <c r="B169" s="58" t="s">
        <v>628</v>
      </c>
      <c r="C169" s="58" t="s">
        <v>1007</v>
      </c>
      <c r="D169" s="58" t="s">
        <v>628</v>
      </c>
      <c r="E169" s="59" t="s">
        <v>4195</v>
      </c>
      <c r="F169" s="60" t="s">
        <v>4048</v>
      </c>
      <c r="G169" s="59" t="s">
        <v>4196</v>
      </c>
      <c r="H169" s="60" t="s">
        <v>4049</v>
      </c>
      <c r="I169" s="59" t="s">
        <v>4197</v>
      </c>
      <c r="J169" s="60" t="s">
        <v>4050</v>
      </c>
      <c r="K169" s="61" t="s">
        <v>4198</v>
      </c>
      <c r="L169" s="61" t="s">
        <v>4199</v>
      </c>
      <c r="M169" s="58" t="s">
        <v>628</v>
      </c>
      <c r="N169" s="58" t="s">
        <v>1007</v>
      </c>
      <c r="O169" s="58" t="s">
        <v>628</v>
      </c>
      <c r="P169" s="42" t="s">
        <v>4195</v>
      </c>
      <c r="Q169" s="43" t="s">
        <v>4048</v>
      </c>
      <c r="R169" s="42" t="s">
        <v>4196</v>
      </c>
      <c r="S169" s="43" t="s">
        <v>4049</v>
      </c>
      <c r="T169" s="42" t="s">
        <v>4197</v>
      </c>
      <c r="U169" s="43" t="s">
        <v>4050</v>
      </c>
      <c r="V169" s="61" t="s">
        <v>4198</v>
      </c>
      <c r="W169" s="61" t="s">
        <v>4199</v>
      </c>
      <c r="Y169" s="44"/>
      <c r="Z169" s="44"/>
    </row>
    <row r="170" spans="1:26" x14ac:dyDescent="0.3">
      <c r="A170" s="37" t="s">
        <v>242</v>
      </c>
      <c r="B170" s="38" t="s">
        <v>3891</v>
      </c>
      <c r="C170" s="46" t="s">
        <v>242</v>
      </c>
      <c r="D170" s="46" t="s">
        <v>3930</v>
      </c>
      <c r="E170" s="47" t="s">
        <v>2330</v>
      </c>
      <c r="F170" s="48" t="s">
        <v>4052</v>
      </c>
      <c r="G170" s="47" t="s">
        <v>2332</v>
      </c>
      <c r="H170" s="48" t="s">
        <v>4053</v>
      </c>
      <c r="I170" s="47" t="s">
        <v>2334</v>
      </c>
      <c r="J170" s="48" t="s">
        <v>4054</v>
      </c>
      <c r="K170" s="49" t="s">
        <v>2336</v>
      </c>
      <c r="L170" s="49" t="s">
        <v>4055</v>
      </c>
      <c r="M170" s="37" t="s">
        <v>900</v>
      </c>
      <c r="N170" s="50" t="s">
        <v>958</v>
      </c>
      <c r="O170" s="50" t="s">
        <v>629</v>
      </c>
      <c r="P170" s="42" t="s">
        <v>2330</v>
      </c>
      <c r="Q170" s="43" t="s">
        <v>2331</v>
      </c>
      <c r="R170" s="42" t="s">
        <v>2332</v>
      </c>
      <c r="S170" s="43" t="s">
        <v>2333</v>
      </c>
      <c r="T170" s="42" t="s">
        <v>2334</v>
      </c>
      <c r="U170" s="43" t="s">
        <v>2335</v>
      </c>
      <c r="V170" s="49" t="s">
        <v>2336</v>
      </c>
      <c r="W170" s="49" t="s">
        <v>4377</v>
      </c>
      <c r="Y170" s="44"/>
      <c r="Z170" s="44"/>
    </row>
    <row r="171" spans="1:26" x14ac:dyDescent="0.3">
      <c r="A171" s="37" t="s">
        <v>17</v>
      </c>
      <c r="B171" s="38" t="s">
        <v>439</v>
      </c>
      <c r="C171" s="46" t="s">
        <v>17</v>
      </c>
      <c r="D171" s="46" t="s">
        <v>439</v>
      </c>
      <c r="E171" s="47" t="s">
        <v>2337</v>
      </c>
      <c r="F171" s="48" t="s">
        <v>2338</v>
      </c>
      <c r="G171" s="47" t="s">
        <v>2339</v>
      </c>
      <c r="H171" s="48" t="s">
        <v>2340</v>
      </c>
      <c r="I171" s="47" t="s">
        <v>2341</v>
      </c>
      <c r="J171" s="48" t="s">
        <v>2342</v>
      </c>
      <c r="K171" s="49" t="s">
        <v>4478</v>
      </c>
      <c r="L171" s="49" t="s">
        <v>4498</v>
      </c>
      <c r="M171" s="37" t="s">
        <v>439</v>
      </c>
      <c r="N171" s="50" t="s">
        <v>17</v>
      </c>
      <c r="O171" s="50" t="s">
        <v>439</v>
      </c>
      <c r="P171" s="42" t="s">
        <v>2337</v>
      </c>
      <c r="Q171" s="43" t="s">
        <v>2338</v>
      </c>
      <c r="R171" s="42" t="s">
        <v>2339</v>
      </c>
      <c r="S171" s="43" t="s">
        <v>2340</v>
      </c>
      <c r="T171" s="42" t="s">
        <v>2341</v>
      </c>
      <c r="U171" s="43" t="s">
        <v>2342</v>
      </c>
      <c r="V171" s="49" t="s">
        <v>4478</v>
      </c>
      <c r="W171" s="49" t="s">
        <v>4498</v>
      </c>
      <c r="Y171" s="44"/>
      <c r="Z171" s="44"/>
    </row>
    <row r="172" spans="1:26" x14ac:dyDescent="0.3">
      <c r="A172" s="37" t="s">
        <v>243</v>
      </c>
      <c r="B172" s="38" t="s">
        <v>630</v>
      </c>
      <c r="C172" s="46" t="s">
        <v>846</v>
      </c>
      <c r="D172" s="46" t="s">
        <v>630</v>
      </c>
      <c r="E172" s="47" t="s">
        <v>2343</v>
      </c>
      <c r="F172" s="48" t="s">
        <v>2344</v>
      </c>
      <c r="G172" s="47" t="s">
        <v>2345</v>
      </c>
      <c r="H172" s="48" t="s">
        <v>2346</v>
      </c>
      <c r="I172" s="47" t="s">
        <v>2347</v>
      </c>
      <c r="J172" s="48" t="s">
        <v>2348</v>
      </c>
      <c r="K172" s="49" t="s">
        <v>4525</v>
      </c>
      <c r="L172" s="49" t="s">
        <v>2350</v>
      </c>
      <c r="M172" s="37" t="s">
        <v>630</v>
      </c>
      <c r="N172" s="50" t="s">
        <v>846</v>
      </c>
      <c r="O172" s="50" t="s">
        <v>630</v>
      </c>
      <c r="P172" s="42" t="s">
        <v>2343</v>
      </c>
      <c r="Q172" s="43" t="s">
        <v>2344</v>
      </c>
      <c r="R172" s="42" t="s">
        <v>2345</v>
      </c>
      <c r="S172" s="43" t="s">
        <v>2346</v>
      </c>
      <c r="T172" s="42" t="s">
        <v>2347</v>
      </c>
      <c r="U172" s="43" t="s">
        <v>2348</v>
      </c>
      <c r="V172" s="49" t="s">
        <v>4525</v>
      </c>
      <c r="W172" s="49" t="s">
        <v>2350</v>
      </c>
      <c r="Y172" s="44"/>
      <c r="Z172" s="44"/>
    </row>
    <row r="173" spans="1:26" x14ac:dyDescent="0.3">
      <c r="A173" s="37" t="s">
        <v>219</v>
      </c>
      <c r="B173" s="38" t="s">
        <v>631</v>
      </c>
      <c r="C173" s="46" t="s">
        <v>1008</v>
      </c>
      <c r="D173" s="46" t="s">
        <v>631</v>
      </c>
      <c r="E173" s="47" t="s">
        <v>2351</v>
      </c>
      <c r="F173" s="48" t="s">
        <v>2352</v>
      </c>
      <c r="G173" s="47" t="s">
        <v>2353</v>
      </c>
      <c r="H173" s="48" t="s">
        <v>2354</v>
      </c>
      <c r="I173" s="47" t="s">
        <v>2355</v>
      </c>
      <c r="J173" s="48" t="s">
        <v>2356</v>
      </c>
      <c r="K173" s="49" t="s">
        <v>2357</v>
      </c>
      <c r="L173" s="49" t="s">
        <v>2358</v>
      </c>
      <c r="M173" s="37" t="s">
        <v>631</v>
      </c>
      <c r="N173" s="50" t="s">
        <v>1008</v>
      </c>
      <c r="O173" s="50" t="s">
        <v>631</v>
      </c>
      <c r="P173" s="42" t="s">
        <v>2351</v>
      </c>
      <c r="Q173" s="43" t="s">
        <v>2352</v>
      </c>
      <c r="R173" s="42" t="s">
        <v>2353</v>
      </c>
      <c r="S173" s="43" t="s">
        <v>2354</v>
      </c>
      <c r="T173" s="42" t="s">
        <v>2355</v>
      </c>
      <c r="U173" s="43" t="s">
        <v>2356</v>
      </c>
      <c r="V173" s="49" t="s">
        <v>2357</v>
      </c>
      <c r="W173" s="49" t="s">
        <v>4378</v>
      </c>
      <c r="Y173" s="44"/>
      <c r="Z173" s="44"/>
    </row>
    <row r="174" spans="1:26" x14ac:dyDescent="0.3">
      <c r="A174" s="37" t="s">
        <v>244</v>
      </c>
      <c r="B174" s="38" t="s">
        <v>1147</v>
      </c>
      <c r="C174" s="46" t="s">
        <v>901</v>
      </c>
      <c r="D174" s="46" t="s">
        <v>632</v>
      </c>
      <c r="E174" s="47" t="s">
        <v>2359</v>
      </c>
      <c r="F174" s="48" t="s">
        <v>2360</v>
      </c>
      <c r="G174" s="47" t="s">
        <v>2361</v>
      </c>
      <c r="H174" s="48" t="s">
        <v>2362</v>
      </c>
      <c r="I174" s="47" t="s">
        <v>2363</v>
      </c>
      <c r="J174" s="48" t="s">
        <v>2364</v>
      </c>
      <c r="K174" s="49" t="s">
        <v>2365</v>
      </c>
      <c r="L174" s="49" t="s">
        <v>2366</v>
      </c>
      <c r="M174" s="37" t="s">
        <v>1147</v>
      </c>
      <c r="N174" s="50" t="s">
        <v>901</v>
      </c>
      <c r="O174" s="50" t="s">
        <v>632</v>
      </c>
      <c r="P174" s="42" t="s">
        <v>2359</v>
      </c>
      <c r="Q174" s="43" t="s">
        <v>2360</v>
      </c>
      <c r="R174" s="42" t="s">
        <v>2361</v>
      </c>
      <c r="S174" s="43" t="s">
        <v>2362</v>
      </c>
      <c r="T174" s="42" t="s">
        <v>2363</v>
      </c>
      <c r="U174" s="43" t="s">
        <v>2364</v>
      </c>
      <c r="V174" s="49" t="s">
        <v>2365</v>
      </c>
      <c r="W174" s="49" t="s">
        <v>2366</v>
      </c>
      <c r="Y174" s="44"/>
      <c r="Z174" s="44"/>
    </row>
    <row r="175" spans="1:26" x14ac:dyDescent="0.3">
      <c r="A175" s="52" t="s">
        <v>144</v>
      </c>
      <c r="B175" s="53" t="s">
        <v>1180</v>
      </c>
      <c r="C175" s="54" t="s">
        <v>1197</v>
      </c>
      <c r="D175" s="54" t="s">
        <v>1180</v>
      </c>
      <c r="E175" s="47" t="s">
        <v>2367</v>
      </c>
      <c r="F175" s="48" t="s">
        <v>2368</v>
      </c>
      <c r="G175" s="47" t="s">
        <v>2369</v>
      </c>
      <c r="H175" s="48" t="s">
        <v>2370</v>
      </c>
      <c r="I175" s="47" t="s">
        <v>2371</v>
      </c>
      <c r="J175" s="48" t="s">
        <v>2372</v>
      </c>
      <c r="K175" s="55" t="s">
        <v>2349</v>
      </c>
      <c r="L175" s="55" t="s">
        <v>2350</v>
      </c>
      <c r="M175" s="52" t="s">
        <v>1180</v>
      </c>
      <c r="N175" s="56" t="s">
        <v>1197</v>
      </c>
      <c r="O175" s="56" t="s">
        <v>1180</v>
      </c>
      <c r="P175" s="42" t="s">
        <v>2367</v>
      </c>
      <c r="Q175" s="43" t="s">
        <v>2368</v>
      </c>
      <c r="R175" s="42" t="s">
        <v>2369</v>
      </c>
      <c r="S175" s="43" t="s">
        <v>2370</v>
      </c>
      <c r="T175" s="42" t="s">
        <v>2371</v>
      </c>
      <c r="U175" s="43" t="s">
        <v>2372</v>
      </c>
      <c r="V175" s="55" t="s">
        <v>2349</v>
      </c>
      <c r="W175" s="55" t="s">
        <v>2350</v>
      </c>
      <c r="Y175" s="44"/>
      <c r="Z175" s="44"/>
    </row>
    <row r="176" spans="1:26" x14ac:dyDescent="0.3">
      <c r="A176" s="37" t="s">
        <v>246</v>
      </c>
      <c r="B176" s="62" t="s">
        <v>633</v>
      </c>
      <c r="C176" s="46" t="s">
        <v>1046</v>
      </c>
      <c r="D176" s="46" t="s">
        <v>633</v>
      </c>
      <c r="E176" s="47" t="s">
        <v>2373</v>
      </c>
      <c r="F176" s="48" t="s">
        <v>4435</v>
      </c>
      <c r="G176" s="47" t="s">
        <v>2374</v>
      </c>
      <c r="H176" s="48" t="s">
        <v>4449</v>
      </c>
      <c r="I176" s="47" t="s">
        <v>2375</v>
      </c>
      <c r="J176" s="48" t="s">
        <v>4463</v>
      </c>
      <c r="K176" s="49" t="s">
        <v>4542</v>
      </c>
      <c r="L176" s="49" t="s">
        <v>4781</v>
      </c>
      <c r="M176" s="37" t="s">
        <v>633</v>
      </c>
      <c r="N176" s="50" t="s">
        <v>1046</v>
      </c>
      <c r="O176" s="50" t="s">
        <v>633</v>
      </c>
      <c r="P176" s="42" t="s">
        <v>2373</v>
      </c>
      <c r="Q176" s="43" t="s">
        <v>4435</v>
      </c>
      <c r="R176" s="42" t="s">
        <v>2374</v>
      </c>
      <c r="S176" s="43" t="s">
        <v>4449</v>
      </c>
      <c r="T176" s="42" t="s">
        <v>2375</v>
      </c>
      <c r="U176" s="43" t="s">
        <v>4463</v>
      </c>
      <c r="V176" s="49" t="s">
        <v>4542</v>
      </c>
      <c r="W176" s="49" t="s">
        <v>4781</v>
      </c>
      <c r="Y176" s="44"/>
      <c r="Z176" s="44"/>
    </row>
    <row r="177" spans="1:26" x14ac:dyDescent="0.3">
      <c r="A177" s="37" t="s">
        <v>42</v>
      </c>
      <c r="B177" s="38" t="s">
        <v>433</v>
      </c>
      <c r="C177" s="46" t="s">
        <v>42</v>
      </c>
      <c r="D177" s="46" t="s">
        <v>433</v>
      </c>
      <c r="E177" s="47" t="s">
        <v>2376</v>
      </c>
      <c r="F177" s="48" t="s">
        <v>2377</v>
      </c>
      <c r="G177" s="47" t="s">
        <v>2378</v>
      </c>
      <c r="H177" s="48" t="s">
        <v>2379</v>
      </c>
      <c r="I177" s="47" t="s">
        <v>2380</v>
      </c>
      <c r="J177" s="48" t="s">
        <v>2381</v>
      </c>
      <c r="K177" s="49" t="s">
        <v>2382</v>
      </c>
      <c r="L177" s="49" t="s">
        <v>2383</v>
      </c>
      <c r="M177" s="37" t="s">
        <v>433</v>
      </c>
      <c r="N177" s="50" t="s">
        <v>42</v>
      </c>
      <c r="O177" s="50" t="s">
        <v>433</v>
      </c>
      <c r="P177" s="42" t="s">
        <v>2376</v>
      </c>
      <c r="Q177" s="43" t="s">
        <v>2377</v>
      </c>
      <c r="R177" s="42" t="s">
        <v>2378</v>
      </c>
      <c r="S177" s="43" t="s">
        <v>2379</v>
      </c>
      <c r="T177" s="42" t="s">
        <v>2380</v>
      </c>
      <c r="U177" s="43" t="s">
        <v>2381</v>
      </c>
      <c r="V177" s="49" t="s">
        <v>2382</v>
      </c>
      <c r="W177" s="49" t="s">
        <v>2383</v>
      </c>
      <c r="Y177" s="44"/>
      <c r="Z177" s="44"/>
    </row>
    <row r="178" spans="1:26" x14ac:dyDescent="0.3">
      <c r="A178" s="37" t="s">
        <v>80</v>
      </c>
      <c r="B178" s="38" t="s">
        <v>449</v>
      </c>
      <c r="C178" s="46" t="s">
        <v>80</v>
      </c>
      <c r="D178" s="46" t="s">
        <v>634</v>
      </c>
      <c r="E178" s="47" t="s">
        <v>2384</v>
      </c>
      <c r="F178" s="48" t="s">
        <v>2385</v>
      </c>
      <c r="G178" s="47" t="s">
        <v>2386</v>
      </c>
      <c r="H178" s="48" t="s">
        <v>2387</v>
      </c>
      <c r="I178" s="47" t="s">
        <v>2388</v>
      </c>
      <c r="J178" s="48" t="s">
        <v>2389</v>
      </c>
      <c r="K178" s="49" t="s">
        <v>2390</v>
      </c>
      <c r="L178" s="49" t="s">
        <v>2391</v>
      </c>
      <c r="M178" s="37" t="s">
        <v>449</v>
      </c>
      <c r="N178" s="50" t="s">
        <v>80</v>
      </c>
      <c r="O178" s="50" t="s">
        <v>634</v>
      </c>
      <c r="P178" s="42" t="s">
        <v>2384</v>
      </c>
      <c r="Q178" s="43" t="s">
        <v>2385</v>
      </c>
      <c r="R178" s="42" t="s">
        <v>2386</v>
      </c>
      <c r="S178" s="43" t="s">
        <v>2387</v>
      </c>
      <c r="T178" s="42" t="s">
        <v>2388</v>
      </c>
      <c r="U178" s="43" t="s">
        <v>2389</v>
      </c>
      <c r="V178" s="49" t="s">
        <v>2390</v>
      </c>
      <c r="W178" s="49" t="s">
        <v>2391</v>
      </c>
      <c r="Y178" s="44"/>
      <c r="Z178" s="44"/>
    </row>
    <row r="179" spans="1:26" x14ac:dyDescent="0.3">
      <c r="A179" s="37" t="s">
        <v>50</v>
      </c>
      <c r="B179" s="38" t="s">
        <v>635</v>
      </c>
      <c r="C179" s="46" t="s">
        <v>1064</v>
      </c>
      <c r="D179" s="46" t="s">
        <v>635</v>
      </c>
      <c r="E179" s="47" t="s">
        <v>2392</v>
      </c>
      <c r="F179" s="48" t="s">
        <v>2393</v>
      </c>
      <c r="G179" s="47" t="s">
        <v>2394</v>
      </c>
      <c r="H179" s="48" t="s">
        <v>2395</v>
      </c>
      <c r="I179" s="47" t="s">
        <v>2396</v>
      </c>
      <c r="J179" s="48" t="s">
        <v>2397</v>
      </c>
      <c r="K179" s="49" t="s">
        <v>4558</v>
      </c>
      <c r="L179" s="49" t="s">
        <v>4588</v>
      </c>
      <c r="M179" s="37" t="s">
        <v>635</v>
      </c>
      <c r="N179" s="50" t="s">
        <v>1064</v>
      </c>
      <c r="O179" s="50" t="s">
        <v>635</v>
      </c>
      <c r="P179" s="42" t="s">
        <v>2392</v>
      </c>
      <c r="Q179" s="43" t="s">
        <v>2393</v>
      </c>
      <c r="R179" s="42" t="s">
        <v>2394</v>
      </c>
      <c r="S179" s="43" t="s">
        <v>2395</v>
      </c>
      <c r="T179" s="42" t="s">
        <v>2396</v>
      </c>
      <c r="U179" s="43" t="s">
        <v>2397</v>
      </c>
      <c r="V179" s="49" t="s">
        <v>4558</v>
      </c>
      <c r="W179" s="49" t="s">
        <v>4588</v>
      </c>
      <c r="Y179" s="44"/>
      <c r="Z179" s="44"/>
    </row>
    <row r="180" spans="1:26" x14ac:dyDescent="0.3">
      <c r="A180" s="37" t="s">
        <v>247</v>
      </c>
      <c r="B180" s="38" t="s">
        <v>902</v>
      </c>
      <c r="C180" s="46" t="s">
        <v>472</v>
      </c>
      <c r="D180" s="46" t="s">
        <v>636</v>
      </c>
      <c r="E180" s="47" t="s">
        <v>2398</v>
      </c>
      <c r="F180" s="48" t="s">
        <v>2399</v>
      </c>
      <c r="G180" s="47" t="s">
        <v>2400</v>
      </c>
      <c r="H180" s="48" t="s">
        <v>2401</v>
      </c>
      <c r="I180" s="47" t="s">
        <v>2402</v>
      </c>
      <c r="J180" s="48" t="s">
        <v>2403</v>
      </c>
      <c r="K180" s="49" t="s">
        <v>2404</v>
      </c>
      <c r="L180" s="49" t="s">
        <v>2405</v>
      </c>
      <c r="M180" s="37" t="s">
        <v>902</v>
      </c>
      <c r="N180" s="50" t="s">
        <v>472</v>
      </c>
      <c r="O180" s="50" t="s">
        <v>636</v>
      </c>
      <c r="P180" s="42" t="s">
        <v>2398</v>
      </c>
      <c r="Q180" s="43" t="s">
        <v>2399</v>
      </c>
      <c r="R180" s="42" t="s">
        <v>2400</v>
      </c>
      <c r="S180" s="43" t="s">
        <v>2401</v>
      </c>
      <c r="T180" s="42" t="s">
        <v>2402</v>
      </c>
      <c r="U180" s="43" t="s">
        <v>2403</v>
      </c>
      <c r="V180" s="49" t="s">
        <v>2404</v>
      </c>
      <c r="W180" s="49" t="s">
        <v>2405</v>
      </c>
      <c r="Y180" s="44"/>
      <c r="Z180" s="44"/>
    </row>
    <row r="181" spans="1:26" x14ac:dyDescent="0.3">
      <c r="A181" s="63" t="s">
        <v>248</v>
      </c>
      <c r="B181" s="38" t="s">
        <v>637</v>
      </c>
      <c r="C181" s="46" t="s">
        <v>1088</v>
      </c>
      <c r="D181" s="46" t="s">
        <v>637</v>
      </c>
      <c r="E181" s="47" t="s">
        <v>2406</v>
      </c>
      <c r="F181" s="48" t="s">
        <v>2407</v>
      </c>
      <c r="G181" s="47" t="s">
        <v>2408</v>
      </c>
      <c r="H181" s="48" t="s">
        <v>2409</v>
      </c>
      <c r="I181" s="47" t="s">
        <v>2410</v>
      </c>
      <c r="J181" s="48" t="s">
        <v>2411</v>
      </c>
      <c r="K181" s="49" t="s">
        <v>2412</v>
      </c>
      <c r="L181" s="49" t="s">
        <v>2413</v>
      </c>
      <c r="M181" s="37" t="s">
        <v>637</v>
      </c>
      <c r="N181" s="50" t="s">
        <v>1088</v>
      </c>
      <c r="O181" s="50" t="s">
        <v>637</v>
      </c>
      <c r="P181" s="42" t="s">
        <v>2406</v>
      </c>
      <c r="Q181" s="43" t="s">
        <v>2407</v>
      </c>
      <c r="R181" s="42" t="s">
        <v>2408</v>
      </c>
      <c r="S181" s="43" t="s">
        <v>2409</v>
      </c>
      <c r="T181" s="42" t="s">
        <v>2410</v>
      </c>
      <c r="U181" s="43" t="s">
        <v>2411</v>
      </c>
      <c r="V181" s="49" t="s">
        <v>2412</v>
      </c>
      <c r="W181" s="49" t="s">
        <v>2413</v>
      </c>
      <c r="Y181" s="44"/>
      <c r="Z181" s="44"/>
    </row>
    <row r="182" spans="1:26" x14ac:dyDescent="0.3">
      <c r="A182" s="37" t="s">
        <v>180</v>
      </c>
      <c r="B182" s="38" t="s">
        <v>437</v>
      </c>
      <c r="C182" s="46" t="s">
        <v>180</v>
      </c>
      <c r="D182" s="46" t="s">
        <v>437</v>
      </c>
      <c r="E182" s="47" t="s">
        <v>2414</v>
      </c>
      <c r="F182" s="48" t="s">
        <v>2415</v>
      </c>
      <c r="G182" s="47" t="s">
        <v>2416</v>
      </c>
      <c r="H182" s="48" t="s">
        <v>2417</v>
      </c>
      <c r="I182" s="47" t="s">
        <v>2418</v>
      </c>
      <c r="J182" s="48" t="s">
        <v>2419</v>
      </c>
      <c r="K182" s="49" t="s">
        <v>4559</v>
      </c>
      <c r="L182" s="49" t="s">
        <v>4589</v>
      </c>
      <c r="M182" s="37" t="s">
        <v>437</v>
      </c>
      <c r="N182" s="50" t="s">
        <v>180</v>
      </c>
      <c r="O182" s="50" t="s">
        <v>437</v>
      </c>
      <c r="P182" s="42" t="s">
        <v>2414</v>
      </c>
      <c r="Q182" s="43" t="s">
        <v>2415</v>
      </c>
      <c r="R182" s="42" t="s">
        <v>2416</v>
      </c>
      <c r="S182" s="43" t="s">
        <v>2417</v>
      </c>
      <c r="T182" s="42" t="s">
        <v>2418</v>
      </c>
      <c r="U182" s="43" t="s">
        <v>2419</v>
      </c>
      <c r="V182" s="49" t="s">
        <v>4559</v>
      </c>
      <c r="W182" s="49" t="s">
        <v>4589</v>
      </c>
      <c r="Y182" s="44"/>
      <c r="Z182" s="44"/>
    </row>
    <row r="183" spans="1:26" x14ac:dyDescent="0.3">
      <c r="A183" s="37" t="s">
        <v>249</v>
      </c>
      <c r="B183" s="38" t="s">
        <v>638</v>
      </c>
      <c r="C183" s="46" t="s">
        <v>1034</v>
      </c>
      <c r="D183" s="46" t="s">
        <v>638</v>
      </c>
      <c r="E183" s="47" t="s">
        <v>4772</v>
      </c>
      <c r="F183" s="48" t="s">
        <v>4773</v>
      </c>
      <c r="G183" s="47" t="s">
        <v>4774</v>
      </c>
      <c r="H183" s="48" t="s">
        <v>4776</v>
      </c>
      <c r="I183" s="47" t="s">
        <v>4775</v>
      </c>
      <c r="J183" s="48" t="s">
        <v>4777</v>
      </c>
      <c r="K183" s="49" t="s">
        <v>4479</v>
      </c>
      <c r="L183" s="49" t="s">
        <v>4499</v>
      </c>
      <c r="M183" s="37" t="s">
        <v>638</v>
      </c>
      <c r="N183" s="50" t="s">
        <v>1034</v>
      </c>
      <c r="O183" s="50" t="s">
        <v>638</v>
      </c>
      <c r="P183" s="42" t="s">
        <v>4772</v>
      </c>
      <c r="Q183" s="43" t="s">
        <v>4773</v>
      </c>
      <c r="R183" s="42" t="s">
        <v>4774</v>
      </c>
      <c r="S183" s="43" t="s">
        <v>4776</v>
      </c>
      <c r="T183" s="42" t="s">
        <v>4775</v>
      </c>
      <c r="U183" s="43" t="s">
        <v>4777</v>
      </c>
      <c r="V183" s="49" t="s">
        <v>4479</v>
      </c>
      <c r="W183" s="49" t="s">
        <v>4499</v>
      </c>
      <c r="Y183" s="44"/>
      <c r="Z183" s="44"/>
    </row>
    <row r="184" spans="1:26" x14ac:dyDescent="0.3">
      <c r="A184" s="37" t="s">
        <v>250</v>
      </c>
      <c r="B184" s="38" t="s">
        <v>639</v>
      </c>
      <c r="C184" s="46" t="s">
        <v>847</v>
      </c>
      <c r="D184" s="46" t="s">
        <v>639</v>
      </c>
      <c r="E184" s="47" t="s">
        <v>2420</v>
      </c>
      <c r="F184" s="48" t="s">
        <v>2421</v>
      </c>
      <c r="G184" s="47" t="s">
        <v>2422</v>
      </c>
      <c r="H184" s="48" t="s">
        <v>2423</v>
      </c>
      <c r="I184" s="47" t="s">
        <v>2424</v>
      </c>
      <c r="J184" s="48" t="s">
        <v>2425</v>
      </c>
      <c r="K184" s="49" t="s">
        <v>2426</v>
      </c>
      <c r="L184" s="49" t="s">
        <v>2427</v>
      </c>
      <c r="M184" s="37" t="s">
        <v>639</v>
      </c>
      <c r="N184" s="50" t="s">
        <v>847</v>
      </c>
      <c r="O184" s="50" t="s">
        <v>639</v>
      </c>
      <c r="P184" s="42" t="s">
        <v>2420</v>
      </c>
      <c r="Q184" s="43" t="s">
        <v>2421</v>
      </c>
      <c r="R184" s="42" t="s">
        <v>2422</v>
      </c>
      <c r="S184" s="43" t="s">
        <v>2423</v>
      </c>
      <c r="T184" s="42" t="s">
        <v>2424</v>
      </c>
      <c r="U184" s="43" t="s">
        <v>2425</v>
      </c>
      <c r="V184" s="49" t="s">
        <v>2426</v>
      </c>
      <c r="W184" s="49" t="s">
        <v>2427</v>
      </c>
      <c r="Y184" s="44"/>
      <c r="Z184" s="44"/>
    </row>
    <row r="185" spans="1:26" x14ac:dyDescent="0.3">
      <c r="A185" s="37" t="s">
        <v>251</v>
      </c>
      <c r="B185" s="64" t="s">
        <v>640</v>
      </c>
      <c r="C185" s="46" t="s">
        <v>1047</v>
      </c>
      <c r="D185" s="46" t="s">
        <v>640</v>
      </c>
      <c r="E185" s="47" t="s">
        <v>2428</v>
      </c>
      <c r="F185" s="48" t="s">
        <v>4436</v>
      </c>
      <c r="G185" s="47" t="s">
        <v>2429</v>
      </c>
      <c r="H185" s="48" t="s">
        <v>4450</v>
      </c>
      <c r="I185" s="47" t="s">
        <v>2430</v>
      </c>
      <c r="J185" s="48" t="s">
        <v>4464</v>
      </c>
      <c r="K185" s="49" t="s">
        <v>2431</v>
      </c>
      <c r="L185" s="49" t="s">
        <v>2432</v>
      </c>
      <c r="M185" s="37" t="s">
        <v>640</v>
      </c>
      <c r="N185" s="50" t="s">
        <v>1047</v>
      </c>
      <c r="O185" s="50" t="s">
        <v>640</v>
      </c>
      <c r="P185" s="42" t="s">
        <v>2428</v>
      </c>
      <c r="Q185" s="43" t="s">
        <v>4436</v>
      </c>
      <c r="R185" s="42" t="s">
        <v>2429</v>
      </c>
      <c r="S185" s="43" t="s">
        <v>4450</v>
      </c>
      <c r="T185" s="42" t="s">
        <v>2430</v>
      </c>
      <c r="U185" s="43" t="s">
        <v>4464</v>
      </c>
      <c r="V185" s="49" t="s">
        <v>2431</v>
      </c>
      <c r="W185" s="49" t="s">
        <v>2432</v>
      </c>
      <c r="Y185" s="44"/>
      <c r="Z185" s="44"/>
    </row>
    <row r="186" spans="1:26" x14ac:dyDescent="0.3">
      <c r="A186" s="37" t="s">
        <v>252</v>
      </c>
      <c r="B186" s="38" t="s">
        <v>641</v>
      </c>
      <c r="C186" s="46" t="s">
        <v>252</v>
      </c>
      <c r="D186" s="46" t="s">
        <v>641</v>
      </c>
      <c r="E186" s="47" t="s">
        <v>2433</v>
      </c>
      <c r="F186" s="48" t="s">
        <v>2434</v>
      </c>
      <c r="G186" s="47" t="s">
        <v>2435</v>
      </c>
      <c r="H186" s="48" t="s">
        <v>2436</v>
      </c>
      <c r="I186" s="47" t="s">
        <v>2437</v>
      </c>
      <c r="J186" s="48" t="s">
        <v>2438</v>
      </c>
      <c r="K186" s="49" t="s">
        <v>2439</v>
      </c>
      <c r="L186" s="49" t="s">
        <v>2440</v>
      </c>
      <c r="M186" s="37" t="s">
        <v>641</v>
      </c>
      <c r="N186" s="50" t="s">
        <v>252</v>
      </c>
      <c r="O186" s="50" t="s">
        <v>641</v>
      </c>
      <c r="P186" s="42" t="s">
        <v>2433</v>
      </c>
      <c r="Q186" s="43" t="s">
        <v>2434</v>
      </c>
      <c r="R186" s="42" t="s">
        <v>2435</v>
      </c>
      <c r="S186" s="43" t="s">
        <v>2436</v>
      </c>
      <c r="T186" s="42" t="s">
        <v>2437</v>
      </c>
      <c r="U186" s="43" t="s">
        <v>2438</v>
      </c>
      <c r="V186" s="49" t="s">
        <v>2439</v>
      </c>
      <c r="W186" s="49" t="s">
        <v>2440</v>
      </c>
      <c r="Y186" s="44"/>
      <c r="Z186" s="44"/>
    </row>
    <row r="187" spans="1:26" x14ac:dyDescent="0.3">
      <c r="A187" s="37" t="s">
        <v>253</v>
      </c>
      <c r="B187" s="38" t="s">
        <v>642</v>
      </c>
      <c r="C187" s="46" t="s">
        <v>1106</v>
      </c>
      <c r="D187" s="46" t="s">
        <v>642</v>
      </c>
      <c r="E187" s="47" t="s">
        <v>2441</v>
      </c>
      <c r="F187" s="48" t="s">
        <v>2442</v>
      </c>
      <c r="G187" s="47" t="s">
        <v>2443</v>
      </c>
      <c r="H187" s="48" t="s">
        <v>2444</v>
      </c>
      <c r="I187" s="47" t="s">
        <v>2445</v>
      </c>
      <c r="J187" s="48" t="s">
        <v>2446</v>
      </c>
      <c r="K187" s="49" t="s">
        <v>2447</v>
      </c>
      <c r="L187" s="49" t="s">
        <v>2448</v>
      </c>
      <c r="M187" s="37" t="s">
        <v>642</v>
      </c>
      <c r="N187" s="50" t="s">
        <v>1106</v>
      </c>
      <c r="O187" s="50" t="s">
        <v>642</v>
      </c>
      <c r="P187" s="42" t="s">
        <v>2441</v>
      </c>
      <c r="Q187" s="43" t="s">
        <v>2442</v>
      </c>
      <c r="R187" s="42" t="s">
        <v>2443</v>
      </c>
      <c r="S187" s="43" t="s">
        <v>2444</v>
      </c>
      <c r="T187" s="42" t="s">
        <v>2445</v>
      </c>
      <c r="U187" s="43" t="s">
        <v>2446</v>
      </c>
      <c r="V187" s="49" t="s">
        <v>2447</v>
      </c>
      <c r="W187" s="49" t="s">
        <v>2448</v>
      </c>
      <c r="Y187" s="44"/>
      <c r="Z187" s="44"/>
    </row>
    <row r="188" spans="1:26" x14ac:dyDescent="0.3">
      <c r="A188" s="37" t="s">
        <v>171</v>
      </c>
      <c r="B188" s="38" t="s">
        <v>455</v>
      </c>
      <c r="C188" s="46" t="s">
        <v>171</v>
      </c>
      <c r="D188" s="46" t="s">
        <v>455</v>
      </c>
      <c r="E188" s="47" t="s">
        <v>2449</v>
      </c>
      <c r="F188" s="48" t="s">
        <v>2450</v>
      </c>
      <c r="G188" s="47" t="s">
        <v>2451</v>
      </c>
      <c r="H188" s="48" t="s">
        <v>2452</v>
      </c>
      <c r="I188" s="47" t="s">
        <v>2453</v>
      </c>
      <c r="J188" s="48" t="s">
        <v>2454</v>
      </c>
      <c r="K188" s="49" t="s">
        <v>4526</v>
      </c>
      <c r="L188" s="49" t="s">
        <v>2456</v>
      </c>
      <c r="M188" s="37" t="s">
        <v>455</v>
      </c>
      <c r="N188" s="50" t="s">
        <v>171</v>
      </c>
      <c r="O188" s="50" t="s">
        <v>455</v>
      </c>
      <c r="P188" s="42" t="s">
        <v>2449</v>
      </c>
      <c r="Q188" s="43" t="s">
        <v>2450</v>
      </c>
      <c r="R188" s="42" t="s">
        <v>2451</v>
      </c>
      <c r="S188" s="43" t="s">
        <v>2452</v>
      </c>
      <c r="T188" s="42" t="s">
        <v>2453</v>
      </c>
      <c r="U188" s="43" t="s">
        <v>2454</v>
      </c>
      <c r="V188" s="49" t="s">
        <v>4526</v>
      </c>
      <c r="W188" s="49" t="s">
        <v>2456</v>
      </c>
      <c r="Y188" s="44"/>
      <c r="Z188" s="44"/>
    </row>
    <row r="189" spans="1:26" x14ac:dyDescent="0.3">
      <c r="A189" s="37" t="s">
        <v>254</v>
      </c>
      <c r="B189" s="38" t="s">
        <v>643</v>
      </c>
      <c r="C189" s="46" t="s">
        <v>848</v>
      </c>
      <c r="D189" s="46" t="s">
        <v>643</v>
      </c>
      <c r="E189" s="47" t="s">
        <v>2457</v>
      </c>
      <c r="F189" s="48" t="s">
        <v>2450</v>
      </c>
      <c r="G189" s="47" t="s">
        <v>2458</v>
      </c>
      <c r="H189" s="48" t="s">
        <v>2452</v>
      </c>
      <c r="I189" s="47" t="s">
        <v>2459</v>
      </c>
      <c r="J189" s="48" t="s">
        <v>2454</v>
      </c>
      <c r="K189" s="49" t="s">
        <v>2460</v>
      </c>
      <c r="L189" s="49" t="s">
        <v>2456</v>
      </c>
      <c r="M189" s="37" t="s">
        <v>643</v>
      </c>
      <c r="N189" s="50" t="s">
        <v>848</v>
      </c>
      <c r="O189" s="50" t="s">
        <v>643</v>
      </c>
      <c r="P189" s="42" t="s">
        <v>2457</v>
      </c>
      <c r="Q189" s="43" t="s">
        <v>2450</v>
      </c>
      <c r="R189" s="42" t="s">
        <v>2458</v>
      </c>
      <c r="S189" s="43" t="s">
        <v>2452</v>
      </c>
      <c r="T189" s="42" t="s">
        <v>2459</v>
      </c>
      <c r="U189" s="43" t="s">
        <v>2454</v>
      </c>
      <c r="V189" s="49" t="s">
        <v>2460</v>
      </c>
      <c r="W189" s="49" t="s">
        <v>2456</v>
      </c>
      <c r="Y189" s="44"/>
      <c r="Z189" s="44"/>
    </row>
    <row r="190" spans="1:26" x14ac:dyDescent="0.3">
      <c r="A190" s="37" t="s">
        <v>120</v>
      </c>
      <c r="B190" s="38" t="s">
        <v>644</v>
      </c>
      <c r="C190" s="46" t="s">
        <v>120</v>
      </c>
      <c r="D190" s="46" t="s">
        <v>644</v>
      </c>
      <c r="E190" s="47" t="s">
        <v>2461</v>
      </c>
      <c r="F190" s="48" t="s">
        <v>2462</v>
      </c>
      <c r="G190" s="47" t="s">
        <v>2463</v>
      </c>
      <c r="H190" s="48" t="s">
        <v>2464</v>
      </c>
      <c r="I190" s="47" t="s">
        <v>2465</v>
      </c>
      <c r="J190" s="48" t="s">
        <v>2466</v>
      </c>
      <c r="K190" s="49" t="s">
        <v>2467</v>
      </c>
      <c r="L190" s="49" t="s">
        <v>2468</v>
      </c>
      <c r="M190" s="37" t="s">
        <v>644</v>
      </c>
      <c r="N190" s="50" t="s">
        <v>120</v>
      </c>
      <c r="O190" s="50" t="s">
        <v>644</v>
      </c>
      <c r="P190" s="42" t="s">
        <v>2461</v>
      </c>
      <c r="Q190" s="43" t="s">
        <v>2462</v>
      </c>
      <c r="R190" s="42" t="s">
        <v>2463</v>
      </c>
      <c r="S190" s="43" t="s">
        <v>2464</v>
      </c>
      <c r="T190" s="42" t="s">
        <v>2465</v>
      </c>
      <c r="U190" s="43" t="s">
        <v>2466</v>
      </c>
      <c r="V190" s="49" t="s">
        <v>2467</v>
      </c>
      <c r="W190" s="49" t="s">
        <v>2468</v>
      </c>
      <c r="Y190" s="44"/>
      <c r="Z190" s="44"/>
    </row>
    <row r="191" spans="1:26" x14ac:dyDescent="0.3">
      <c r="A191" s="37" t="s">
        <v>255</v>
      </c>
      <c r="B191" s="38" t="s">
        <v>1121</v>
      </c>
      <c r="C191" s="46" t="s">
        <v>255</v>
      </c>
      <c r="D191" s="46" t="s">
        <v>645</v>
      </c>
      <c r="E191" s="47" t="s">
        <v>2469</v>
      </c>
      <c r="F191" s="48" t="s">
        <v>2470</v>
      </c>
      <c r="G191" s="47" t="s">
        <v>2471</v>
      </c>
      <c r="H191" s="48" t="s">
        <v>2472</v>
      </c>
      <c r="I191" s="47" t="s">
        <v>2473</v>
      </c>
      <c r="J191" s="48" t="s">
        <v>2474</v>
      </c>
      <c r="K191" s="49" t="s">
        <v>2475</v>
      </c>
      <c r="L191" s="49" t="s">
        <v>2476</v>
      </c>
      <c r="M191" s="37" t="s">
        <v>1121</v>
      </c>
      <c r="N191" s="50" t="s">
        <v>255</v>
      </c>
      <c r="O191" s="50" t="s">
        <v>645</v>
      </c>
      <c r="P191" s="42" t="s">
        <v>2469</v>
      </c>
      <c r="Q191" s="43" t="s">
        <v>2470</v>
      </c>
      <c r="R191" s="42" t="s">
        <v>2471</v>
      </c>
      <c r="S191" s="43" t="s">
        <v>2472</v>
      </c>
      <c r="T191" s="42" t="s">
        <v>2473</v>
      </c>
      <c r="U191" s="43" t="s">
        <v>2474</v>
      </c>
      <c r="V191" s="49" t="s">
        <v>2475</v>
      </c>
      <c r="W191" s="49" t="s">
        <v>2476</v>
      </c>
      <c r="Y191" s="44"/>
      <c r="Z191" s="44"/>
    </row>
    <row r="192" spans="1:26" x14ac:dyDescent="0.3">
      <c r="A192" s="52" t="s">
        <v>129</v>
      </c>
      <c r="B192" s="53" t="s">
        <v>441</v>
      </c>
      <c r="C192" s="54" t="s">
        <v>129</v>
      </c>
      <c r="D192" s="54" t="s">
        <v>441</v>
      </c>
      <c r="E192" s="47" t="s">
        <v>2477</v>
      </c>
      <c r="F192" s="48" t="s">
        <v>2478</v>
      </c>
      <c r="G192" s="47" t="s">
        <v>2479</v>
      </c>
      <c r="H192" s="48" t="s">
        <v>2480</v>
      </c>
      <c r="I192" s="47" t="s">
        <v>2481</v>
      </c>
      <c r="J192" s="48" t="s">
        <v>2482</v>
      </c>
      <c r="K192" s="55" t="s">
        <v>2455</v>
      </c>
      <c r="L192" s="55" t="s">
        <v>2456</v>
      </c>
      <c r="M192" s="52" t="s">
        <v>441</v>
      </c>
      <c r="N192" s="56" t="s">
        <v>129</v>
      </c>
      <c r="O192" s="56" t="s">
        <v>441</v>
      </c>
      <c r="P192" s="42" t="s">
        <v>2477</v>
      </c>
      <c r="Q192" s="43" t="s">
        <v>2478</v>
      </c>
      <c r="R192" s="42" t="s">
        <v>2479</v>
      </c>
      <c r="S192" s="43" t="s">
        <v>2480</v>
      </c>
      <c r="T192" s="42" t="s">
        <v>2481</v>
      </c>
      <c r="U192" s="43" t="s">
        <v>2482</v>
      </c>
      <c r="V192" s="55" t="s">
        <v>2455</v>
      </c>
      <c r="W192" s="55" t="s">
        <v>2456</v>
      </c>
      <c r="Y192" s="44"/>
      <c r="Z192" s="44"/>
    </row>
    <row r="193" spans="1:26" x14ac:dyDescent="0.3">
      <c r="A193" s="37" t="s">
        <v>256</v>
      </c>
      <c r="B193" s="38" t="s">
        <v>3892</v>
      </c>
      <c r="C193" s="46" t="s">
        <v>256</v>
      </c>
      <c r="D193" s="46" t="s">
        <v>3892</v>
      </c>
      <c r="E193" s="47" t="s">
        <v>2483</v>
      </c>
      <c r="F193" s="48" t="s">
        <v>4056</v>
      </c>
      <c r="G193" s="47" t="s">
        <v>2485</v>
      </c>
      <c r="H193" s="48" t="s">
        <v>4057</v>
      </c>
      <c r="I193" s="47" t="s">
        <v>2487</v>
      </c>
      <c r="J193" s="48" t="s">
        <v>4058</v>
      </c>
      <c r="K193" s="49" t="s">
        <v>2489</v>
      </c>
      <c r="L193" s="49" t="s">
        <v>4059</v>
      </c>
      <c r="M193" s="37" t="s">
        <v>646</v>
      </c>
      <c r="N193" s="50" t="s">
        <v>959</v>
      </c>
      <c r="O193" s="50" t="s">
        <v>646</v>
      </c>
      <c r="P193" s="42" t="s">
        <v>2483</v>
      </c>
      <c r="Q193" s="43" t="s">
        <v>2484</v>
      </c>
      <c r="R193" s="42" t="s">
        <v>2485</v>
      </c>
      <c r="S193" s="43" t="s">
        <v>2486</v>
      </c>
      <c r="T193" s="42" t="s">
        <v>2487</v>
      </c>
      <c r="U193" s="43" t="s">
        <v>2488</v>
      </c>
      <c r="V193" s="49" t="s">
        <v>2489</v>
      </c>
      <c r="W193" s="49" t="s">
        <v>4416</v>
      </c>
      <c r="Y193" s="44"/>
      <c r="Z193" s="44"/>
    </row>
    <row r="194" spans="1:26" x14ac:dyDescent="0.3">
      <c r="A194" s="57" t="s">
        <v>208</v>
      </c>
      <c r="B194" s="58" t="s">
        <v>647</v>
      </c>
      <c r="C194" s="58" t="s">
        <v>1009</v>
      </c>
      <c r="D194" s="58" t="s">
        <v>647</v>
      </c>
      <c r="E194" s="59" t="s">
        <v>4200</v>
      </c>
      <c r="F194" s="60" t="s">
        <v>4056</v>
      </c>
      <c r="G194" s="59" t="s">
        <v>4201</v>
      </c>
      <c r="H194" s="60" t="s">
        <v>4057</v>
      </c>
      <c r="I194" s="59" t="s">
        <v>4202</v>
      </c>
      <c r="J194" s="60" t="s">
        <v>4058</v>
      </c>
      <c r="K194" s="61" t="s">
        <v>4203</v>
      </c>
      <c r="L194" s="61" t="s">
        <v>4204</v>
      </c>
      <c r="M194" s="58" t="s">
        <v>647</v>
      </c>
      <c r="N194" s="58" t="s">
        <v>1009</v>
      </c>
      <c r="O194" s="58" t="s">
        <v>647</v>
      </c>
      <c r="P194" s="42" t="s">
        <v>4200</v>
      </c>
      <c r="Q194" s="43" t="s">
        <v>4056</v>
      </c>
      <c r="R194" s="42" t="s">
        <v>4201</v>
      </c>
      <c r="S194" s="43" t="s">
        <v>4057</v>
      </c>
      <c r="T194" s="42" t="s">
        <v>4202</v>
      </c>
      <c r="U194" s="43" t="s">
        <v>4058</v>
      </c>
      <c r="V194" s="61" t="s">
        <v>4203</v>
      </c>
      <c r="W194" s="61" t="s">
        <v>4204</v>
      </c>
      <c r="Y194" s="44"/>
      <c r="Z194" s="44"/>
    </row>
    <row r="195" spans="1:26" x14ac:dyDescent="0.3">
      <c r="A195" s="37" t="s">
        <v>257</v>
      </c>
      <c r="B195" s="38" t="s">
        <v>3893</v>
      </c>
      <c r="C195" s="46" t="s">
        <v>257</v>
      </c>
      <c r="D195" s="46" t="s">
        <v>3893</v>
      </c>
      <c r="E195" s="47" t="s">
        <v>2490</v>
      </c>
      <c r="F195" s="48" t="s">
        <v>4060</v>
      </c>
      <c r="G195" s="47" t="s">
        <v>2492</v>
      </c>
      <c r="H195" s="48" t="s">
        <v>4061</v>
      </c>
      <c r="I195" s="47" t="s">
        <v>2494</v>
      </c>
      <c r="J195" s="48" t="s">
        <v>4062</v>
      </c>
      <c r="K195" s="49" t="s">
        <v>2496</v>
      </c>
      <c r="L195" s="49" t="s">
        <v>4063</v>
      </c>
      <c r="M195" s="37" t="s">
        <v>648</v>
      </c>
      <c r="N195" s="50" t="s">
        <v>960</v>
      </c>
      <c r="O195" s="50" t="s">
        <v>648</v>
      </c>
      <c r="P195" s="42" t="s">
        <v>2490</v>
      </c>
      <c r="Q195" s="43" t="s">
        <v>2491</v>
      </c>
      <c r="R195" s="42" t="s">
        <v>2492</v>
      </c>
      <c r="S195" s="43" t="s">
        <v>2493</v>
      </c>
      <c r="T195" s="42" t="s">
        <v>2494</v>
      </c>
      <c r="U195" s="43" t="s">
        <v>2495</v>
      </c>
      <c r="V195" s="49" t="s">
        <v>2496</v>
      </c>
      <c r="W195" s="49" t="s">
        <v>4379</v>
      </c>
      <c r="Y195" s="44"/>
      <c r="Z195" s="44"/>
    </row>
    <row r="196" spans="1:26" x14ac:dyDescent="0.3">
      <c r="A196" s="37" t="s">
        <v>81</v>
      </c>
      <c r="B196" s="38" t="s">
        <v>3894</v>
      </c>
      <c r="C196" s="46" t="s">
        <v>81</v>
      </c>
      <c r="D196" s="46" t="s">
        <v>3931</v>
      </c>
      <c r="E196" s="47" t="s">
        <v>2497</v>
      </c>
      <c r="F196" s="48" t="s">
        <v>4064</v>
      </c>
      <c r="G196" s="47" t="s">
        <v>2499</v>
      </c>
      <c r="H196" s="48" t="s">
        <v>4065</v>
      </c>
      <c r="I196" s="47" t="s">
        <v>2501</v>
      </c>
      <c r="J196" s="48" t="s">
        <v>4066</v>
      </c>
      <c r="K196" s="49" t="s">
        <v>2503</v>
      </c>
      <c r="L196" s="49" t="s">
        <v>4067</v>
      </c>
      <c r="M196" s="37" t="s">
        <v>903</v>
      </c>
      <c r="N196" s="50" t="s">
        <v>961</v>
      </c>
      <c r="O196" s="50" t="s">
        <v>649</v>
      </c>
      <c r="P196" s="42" t="s">
        <v>2497</v>
      </c>
      <c r="Q196" s="43" t="s">
        <v>2498</v>
      </c>
      <c r="R196" s="42" t="s">
        <v>2499</v>
      </c>
      <c r="S196" s="43" t="s">
        <v>2500</v>
      </c>
      <c r="T196" s="42" t="s">
        <v>2501</v>
      </c>
      <c r="U196" s="43" t="s">
        <v>2502</v>
      </c>
      <c r="V196" s="49" t="s">
        <v>2503</v>
      </c>
      <c r="W196" s="49" t="s">
        <v>4380</v>
      </c>
      <c r="Y196" s="44"/>
      <c r="Z196" s="44"/>
    </row>
    <row r="197" spans="1:26" x14ac:dyDescent="0.3">
      <c r="A197" s="37" t="s">
        <v>258</v>
      </c>
      <c r="B197" s="38" t="s">
        <v>650</v>
      </c>
      <c r="C197" s="46" t="s">
        <v>258</v>
      </c>
      <c r="D197" s="46" t="s">
        <v>650</v>
      </c>
      <c r="E197" s="47" t="s">
        <v>2504</v>
      </c>
      <c r="F197" s="48" t="s">
        <v>2505</v>
      </c>
      <c r="G197" s="47" t="s">
        <v>2506</v>
      </c>
      <c r="H197" s="48" t="s">
        <v>2507</v>
      </c>
      <c r="I197" s="47" t="s">
        <v>2508</v>
      </c>
      <c r="J197" s="48" t="s">
        <v>2509</v>
      </c>
      <c r="K197" s="49" t="s">
        <v>4480</v>
      </c>
      <c r="L197" s="49" t="s">
        <v>4500</v>
      </c>
      <c r="M197" s="37" t="s">
        <v>650</v>
      </c>
      <c r="N197" s="50" t="s">
        <v>258</v>
      </c>
      <c r="O197" s="50" t="s">
        <v>650</v>
      </c>
      <c r="P197" s="42" t="s">
        <v>2504</v>
      </c>
      <c r="Q197" s="43" t="s">
        <v>2505</v>
      </c>
      <c r="R197" s="42" t="s">
        <v>2506</v>
      </c>
      <c r="S197" s="43" t="s">
        <v>2507</v>
      </c>
      <c r="T197" s="42" t="s">
        <v>2508</v>
      </c>
      <c r="U197" s="43" t="s">
        <v>2509</v>
      </c>
      <c r="V197" s="49" t="s">
        <v>4480</v>
      </c>
      <c r="W197" s="49" t="s">
        <v>4500</v>
      </c>
      <c r="Y197" s="44"/>
      <c r="Z197" s="44"/>
    </row>
    <row r="198" spans="1:26" x14ac:dyDescent="0.3">
      <c r="A198" s="37" t="s">
        <v>259</v>
      </c>
      <c r="B198" s="38" t="s">
        <v>651</v>
      </c>
      <c r="C198" s="46" t="s">
        <v>1010</v>
      </c>
      <c r="D198" s="46" t="s">
        <v>651</v>
      </c>
      <c r="E198" s="47" t="s">
        <v>2510</v>
      </c>
      <c r="F198" s="48" t="s">
        <v>2511</v>
      </c>
      <c r="G198" s="47" t="s">
        <v>2512</v>
      </c>
      <c r="H198" s="48" t="s">
        <v>2513</v>
      </c>
      <c r="I198" s="47" t="s">
        <v>2514</v>
      </c>
      <c r="J198" s="48" t="s">
        <v>2515</v>
      </c>
      <c r="K198" s="49" t="s">
        <v>2516</v>
      </c>
      <c r="L198" s="49" t="s">
        <v>2517</v>
      </c>
      <c r="M198" s="37" t="s">
        <v>651</v>
      </c>
      <c r="N198" s="50" t="s">
        <v>1010</v>
      </c>
      <c r="O198" s="50" t="s">
        <v>651</v>
      </c>
      <c r="P198" s="42" t="s">
        <v>2510</v>
      </c>
      <c r="Q198" s="43" t="s">
        <v>2511</v>
      </c>
      <c r="R198" s="42" t="s">
        <v>2512</v>
      </c>
      <c r="S198" s="43" t="s">
        <v>2513</v>
      </c>
      <c r="T198" s="42" t="s">
        <v>2514</v>
      </c>
      <c r="U198" s="43" t="s">
        <v>2515</v>
      </c>
      <c r="V198" s="49" t="s">
        <v>2516</v>
      </c>
      <c r="W198" s="49" t="s">
        <v>4381</v>
      </c>
      <c r="Y198" s="44"/>
      <c r="Z198" s="44"/>
    </row>
    <row r="199" spans="1:26" x14ac:dyDescent="0.3">
      <c r="A199" s="52" t="s">
        <v>260</v>
      </c>
      <c r="B199" s="53" t="s">
        <v>1181</v>
      </c>
      <c r="C199" s="54" t="s">
        <v>1198</v>
      </c>
      <c r="D199" s="54" t="s">
        <v>1181</v>
      </c>
      <c r="E199" s="47" t="s">
        <v>2518</v>
      </c>
      <c r="F199" s="48" t="s">
        <v>2519</v>
      </c>
      <c r="G199" s="47" t="s">
        <v>2520</v>
      </c>
      <c r="H199" s="48" t="s">
        <v>2521</v>
      </c>
      <c r="I199" s="47" t="s">
        <v>2522</v>
      </c>
      <c r="J199" s="48" t="s">
        <v>2523</v>
      </c>
      <c r="K199" s="55" t="s">
        <v>2524</v>
      </c>
      <c r="L199" s="55" t="s">
        <v>2525</v>
      </c>
      <c r="M199" s="52" t="s">
        <v>1181</v>
      </c>
      <c r="N199" s="56" t="s">
        <v>1198</v>
      </c>
      <c r="O199" s="56" t="s">
        <v>1181</v>
      </c>
      <c r="P199" s="42" t="s">
        <v>2518</v>
      </c>
      <c r="Q199" s="43" t="s">
        <v>2519</v>
      </c>
      <c r="R199" s="42" t="s">
        <v>2520</v>
      </c>
      <c r="S199" s="43" t="s">
        <v>2521</v>
      </c>
      <c r="T199" s="42" t="s">
        <v>2522</v>
      </c>
      <c r="U199" s="43" t="s">
        <v>2523</v>
      </c>
      <c r="V199" s="55" t="s">
        <v>2524</v>
      </c>
      <c r="W199" s="55" t="s">
        <v>2525</v>
      </c>
      <c r="Y199" s="44"/>
      <c r="Z199" s="44"/>
    </row>
    <row r="200" spans="1:26" x14ac:dyDescent="0.3">
      <c r="A200" s="37" t="s">
        <v>261</v>
      </c>
      <c r="B200" s="62" t="s">
        <v>652</v>
      </c>
      <c r="C200" s="46" t="s">
        <v>1048</v>
      </c>
      <c r="D200" s="46" t="s">
        <v>652</v>
      </c>
      <c r="E200" s="47" t="s">
        <v>2526</v>
      </c>
      <c r="F200" s="48" t="s">
        <v>4437</v>
      </c>
      <c r="G200" s="47" t="s">
        <v>2527</v>
      </c>
      <c r="H200" s="48" t="s">
        <v>4451</v>
      </c>
      <c r="I200" s="47" t="s">
        <v>2528</v>
      </c>
      <c r="J200" s="48" t="s">
        <v>4465</v>
      </c>
      <c r="K200" s="49" t="s">
        <v>4543</v>
      </c>
      <c r="L200" s="49" t="s">
        <v>4782</v>
      </c>
      <c r="M200" s="37" t="s">
        <v>652</v>
      </c>
      <c r="N200" s="50" t="s">
        <v>1048</v>
      </c>
      <c r="O200" s="50" t="s">
        <v>652</v>
      </c>
      <c r="P200" s="42" t="s">
        <v>2526</v>
      </c>
      <c r="Q200" s="43" t="s">
        <v>4437</v>
      </c>
      <c r="R200" s="42" t="s">
        <v>2527</v>
      </c>
      <c r="S200" s="43" t="s">
        <v>4451</v>
      </c>
      <c r="T200" s="42" t="s">
        <v>2528</v>
      </c>
      <c r="U200" s="43" t="s">
        <v>4465</v>
      </c>
      <c r="V200" s="49" t="s">
        <v>4543</v>
      </c>
      <c r="W200" s="49" t="s">
        <v>4782</v>
      </c>
      <c r="Y200" s="44"/>
      <c r="Z200" s="44"/>
    </row>
    <row r="201" spans="1:26" x14ac:dyDescent="0.3">
      <c r="A201" s="37" t="s">
        <v>262</v>
      </c>
      <c r="B201" s="38" t="s">
        <v>653</v>
      </c>
      <c r="C201" s="46" t="s">
        <v>262</v>
      </c>
      <c r="D201" s="46" t="s">
        <v>653</v>
      </c>
      <c r="E201" s="47" t="s">
        <v>2529</v>
      </c>
      <c r="F201" s="48" t="s">
        <v>2530</v>
      </c>
      <c r="G201" s="47" t="s">
        <v>2531</v>
      </c>
      <c r="H201" s="48" t="s">
        <v>2532</v>
      </c>
      <c r="I201" s="47" t="s">
        <v>2533</v>
      </c>
      <c r="J201" s="48" t="s">
        <v>2534</v>
      </c>
      <c r="K201" s="49" t="s">
        <v>2535</v>
      </c>
      <c r="L201" s="49" t="s">
        <v>2536</v>
      </c>
      <c r="M201" s="37" t="s">
        <v>653</v>
      </c>
      <c r="N201" s="50" t="s">
        <v>262</v>
      </c>
      <c r="O201" s="50" t="s">
        <v>653</v>
      </c>
      <c r="P201" s="42" t="s">
        <v>2529</v>
      </c>
      <c r="Q201" s="43" t="s">
        <v>2530</v>
      </c>
      <c r="R201" s="42" t="s">
        <v>2531</v>
      </c>
      <c r="S201" s="43" t="s">
        <v>2532</v>
      </c>
      <c r="T201" s="42" t="s">
        <v>2533</v>
      </c>
      <c r="U201" s="43" t="s">
        <v>2534</v>
      </c>
      <c r="V201" s="49" t="s">
        <v>2535</v>
      </c>
      <c r="W201" s="49" t="s">
        <v>2536</v>
      </c>
      <c r="Y201" s="44"/>
      <c r="Z201" s="44"/>
    </row>
    <row r="202" spans="1:26" x14ac:dyDescent="0.3">
      <c r="A202" s="37" t="s">
        <v>263</v>
      </c>
      <c r="B202" s="38" t="s">
        <v>454</v>
      </c>
      <c r="C202" s="46" t="s">
        <v>263</v>
      </c>
      <c r="D202" s="46" t="s">
        <v>654</v>
      </c>
      <c r="E202" s="47" t="s">
        <v>2537</v>
      </c>
      <c r="F202" s="48" t="s">
        <v>2538</v>
      </c>
      <c r="G202" s="47" t="s">
        <v>2539</v>
      </c>
      <c r="H202" s="48" t="s">
        <v>2540</v>
      </c>
      <c r="I202" s="47" t="s">
        <v>2541</v>
      </c>
      <c r="J202" s="48" t="s">
        <v>2542</v>
      </c>
      <c r="K202" s="49" t="s">
        <v>2543</v>
      </c>
      <c r="L202" s="49" t="s">
        <v>2544</v>
      </c>
      <c r="M202" s="37" t="s">
        <v>454</v>
      </c>
      <c r="N202" s="50" t="s">
        <v>263</v>
      </c>
      <c r="O202" s="50" t="s">
        <v>654</v>
      </c>
      <c r="P202" s="42" t="s">
        <v>2537</v>
      </c>
      <c r="Q202" s="43" t="s">
        <v>2538</v>
      </c>
      <c r="R202" s="42" t="s">
        <v>2539</v>
      </c>
      <c r="S202" s="43" t="s">
        <v>2540</v>
      </c>
      <c r="T202" s="42" t="s">
        <v>2541</v>
      </c>
      <c r="U202" s="43" t="s">
        <v>2542</v>
      </c>
      <c r="V202" s="49" t="s">
        <v>2543</v>
      </c>
      <c r="W202" s="49" t="s">
        <v>2544</v>
      </c>
      <c r="Y202" s="44"/>
      <c r="Z202" s="44"/>
    </row>
    <row r="203" spans="1:26" x14ac:dyDescent="0.3">
      <c r="A203" s="37" t="s">
        <v>264</v>
      </c>
      <c r="B203" s="38" t="s">
        <v>655</v>
      </c>
      <c r="C203" s="46" t="s">
        <v>1065</v>
      </c>
      <c r="D203" s="46" t="s">
        <v>655</v>
      </c>
      <c r="E203" s="47" t="s">
        <v>2545</v>
      </c>
      <c r="F203" s="48" t="s">
        <v>2546</v>
      </c>
      <c r="G203" s="47" t="s">
        <v>2547</v>
      </c>
      <c r="H203" s="48" t="s">
        <v>2548</v>
      </c>
      <c r="I203" s="47" t="s">
        <v>2549</v>
      </c>
      <c r="J203" s="48" t="s">
        <v>2550</v>
      </c>
      <c r="K203" s="49" t="s">
        <v>4560</v>
      </c>
      <c r="L203" s="49" t="s">
        <v>4590</v>
      </c>
      <c r="M203" s="37" t="s">
        <v>655</v>
      </c>
      <c r="N203" s="50" t="s">
        <v>1065</v>
      </c>
      <c r="O203" s="50" t="s">
        <v>655</v>
      </c>
      <c r="P203" s="42" t="s">
        <v>2545</v>
      </c>
      <c r="Q203" s="43" t="s">
        <v>2546</v>
      </c>
      <c r="R203" s="42" t="s">
        <v>2547</v>
      </c>
      <c r="S203" s="43" t="s">
        <v>2548</v>
      </c>
      <c r="T203" s="42" t="s">
        <v>2549</v>
      </c>
      <c r="U203" s="43" t="s">
        <v>2550</v>
      </c>
      <c r="V203" s="49" t="s">
        <v>4560</v>
      </c>
      <c r="W203" s="49" t="s">
        <v>4590</v>
      </c>
      <c r="Y203" s="44"/>
      <c r="Z203" s="44"/>
    </row>
    <row r="204" spans="1:26" x14ac:dyDescent="0.3">
      <c r="A204" s="37" t="s">
        <v>265</v>
      </c>
      <c r="B204" s="38" t="s">
        <v>656</v>
      </c>
      <c r="C204" s="46" t="s">
        <v>265</v>
      </c>
      <c r="D204" s="46" t="s">
        <v>656</v>
      </c>
      <c r="E204" s="47" t="s">
        <v>2551</v>
      </c>
      <c r="F204" s="48" t="s">
        <v>2552</v>
      </c>
      <c r="G204" s="47" t="s">
        <v>2553</v>
      </c>
      <c r="H204" s="48" t="s">
        <v>2554</v>
      </c>
      <c r="I204" s="47" t="s">
        <v>2555</v>
      </c>
      <c r="J204" s="48" t="s">
        <v>2556</v>
      </c>
      <c r="K204" s="49" t="s">
        <v>2557</v>
      </c>
      <c r="L204" s="49" t="s">
        <v>2558</v>
      </c>
      <c r="M204" s="37" t="s">
        <v>656</v>
      </c>
      <c r="N204" s="50" t="s">
        <v>265</v>
      </c>
      <c r="O204" s="50" t="s">
        <v>656</v>
      </c>
      <c r="P204" s="42" t="s">
        <v>2551</v>
      </c>
      <c r="Q204" s="43" t="s">
        <v>2552</v>
      </c>
      <c r="R204" s="42" t="s">
        <v>2553</v>
      </c>
      <c r="S204" s="43" t="s">
        <v>2554</v>
      </c>
      <c r="T204" s="42" t="s">
        <v>2555</v>
      </c>
      <c r="U204" s="43" t="s">
        <v>2556</v>
      </c>
      <c r="V204" s="49" t="s">
        <v>2557</v>
      </c>
      <c r="W204" s="49" t="s">
        <v>2558</v>
      </c>
      <c r="Y204" s="44"/>
      <c r="Z204" s="44"/>
    </row>
    <row r="205" spans="1:26" x14ac:dyDescent="0.3">
      <c r="A205" s="63" t="s">
        <v>266</v>
      </c>
      <c r="B205" s="38" t="s">
        <v>657</v>
      </c>
      <c r="C205" s="46" t="s">
        <v>1089</v>
      </c>
      <c r="D205" s="46" t="s">
        <v>657</v>
      </c>
      <c r="E205" s="47" t="s">
        <v>2559</v>
      </c>
      <c r="F205" s="48" t="s">
        <v>2560</v>
      </c>
      <c r="G205" s="47" t="s">
        <v>2561</v>
      </c>
      <c r="H205" s="48" t="s">
        <v>2562</v>
      </c>
      <c r="I205" s="47" t="s">
        <v>2563</v>
      </c>
      <c r="J205" s="48" t="s">
        <v>2564</v>
      </c>
      <c r="K205" s="49" t="s">
        <v>2565</v>
      </c>
      <c r="L205" s="49" t="s">
        <v>2566</v>
      </c>
      <c r="M205" s="37" t="s">
        <v>657</v>
      </c>
      <c r="N205" s="50" t="s">
        <v>1089</v>
      </c>
      <c r="O205" s="50" t="s">
        <v>657</v>
      </c>
      <c r="P205" s="42" t="s">
        <v>2559</v>
      </c>
      <c r="Q205" s="43" t="s">
        <v>2560</v>
      </c>
      <c r="R205" s="42" t="s">
        <v>2561</v>
      </c>
      <c r="S205" s="43" t="s">
        <v>2562</v>
      </c>
      <c r="T205" s="42" t="s">
        <v>2563</v>
      </c>
      <c r="U205" s="43" t="s">
        <v>2564</v>
      </c>
      <c r="V205" s="49" t="s">
        <v>2565</v>
      </c>
      <c r="W205" s="49" t="s">
        <v>2566</v>
      </c>
      <c r="Y205" s="44"/>
      <c r="Z205" s="44"/>
    </row>
    <row r="206" spans="1:26" x14ac:dyDescent="0.3">
      <c r="A206" s="37" t="s">
        <v>267</v>
      </c>
      <c r="B206" s="38" t="s">
        <v>658</v>
      </c>
      <c r="C206" s="46" t="s">
        <v>267</v>
      </c>
      <c r="D206" s="46" t="s">
        <v>658</v>
      </c>
      <c r="E206" s="47" t="s">
        <v>2567</v>
      </c>
      <c r="F206" s="48" t="s">
        <v>2568</v>
      </c>
      <c r="G206" s="47" t="s">
        <v>2569</v>
      </c>
      <c r="H206" s="48" t="s">
        <v>2570</v>
      </c>
      <c r="I206" s="47" t="s">
        <v>2571</v>
      </c>
      <c r="J206" s="48" t="s">
        <v>2572</v>
      </c>
      <c r="K206" s="49" t="s">
        <v>4561</v>
      </c>
      <c r="L206" s="49" t="s">
        <v>4591</v>
      </c>
      <c r="M206" s="37" t="s">
        <v>658</v>
      </c>
      <c r="N206" s="50" t="s">
        <v>267</v>
      </c>
      <c r="O206" s="50" t="s">
        <v>658</v>
      </c>
      <c r="P206" s="42" t="s">
        <v>2567</v>
      </c>
      <c r="Q206" s="43" t="s">
        <v>2568</v>
      </c>
      <c r="R206" s="42" t="s">
        <v>2569</v>
      </c>
      <c r="S206" s="43" t="s">
        <v>2570</v>
      </c>
      <c r="T206" s="42" t="s">
        <v>2571</v>
      </c>
      <c r="U206" s="43" t="s">
        <v>2572</v>
      </c>
      <c r="V206" s="49" t="s">
        <v>4561</v>
      </c>
      <c r="W206" s="49" t="s">
        <v>4591</v>
      </c>
      <c r="Y206" s="44"/>
      <c r="Z206" s="44"/>
    </row>
    <row r="207" spans="1:26" x14ac:dyDescent="0.3">
      <c r="A207" s="37" t="s">
        <v>268</v>
      </c>
      <c r="B207" s="38" t="s">
        <v>659</v>
      </c>
      <c r="C207" s="46" t="s">
        <v>268</v>
      </c>
      <c r="D207" s="46" t="s">
        <v>659</v>
      </c>
      <c r="E207" s="47" t="s">
        <v>2573</v>
      </c>
      <c r="F207" s="48" t="s">
        <v>2574</v>
      </c>
      <c r="G207" s="47" t="s">
        <v>2575</v>
      </c>
      <c r="H207" s="48" t="s">
        <v>2576</v>
      </c>
      <c r="I207" s="47" t="s">
        <v>2577</v>
      </c>
      <c r="J207" s="48" t="s">
        <v>2578</v>
      </c>
      <c r="K207" s="49" t="s">
        <v>4527</v>
      </c>
      <c r="L207" s="49" t="s">
        <v>2580</v>
      </c>
      <c r="M207" s="37" t="s">
        <v>659</v>
      </c>
      <c r="N207" s="50" t="s">
        <v>268</v>
      </c>
      <c r="O207" s="50" t="s">
        <v>659</v>
      </c>
      <c r="P207" s="42" t="s">
        <v>2573</v>
      </c>
      <c r="Q207" s="43" t="s">
        <v>2574</v>
      </c>
      <c r="R207" s="42" t="s">
        <v>2575</v>
      </c>
      <c r="S207" s="43" t="s">
        <v>2576</v>
      </c>
      <c r="T207" s="42" t="s">
        <v>2577</v>
      </c>
      <c r="U207" s="43" t="s">
        <v>2578</v>
      </c>
      <c r="V207" s="49" t="s">
        <v>4527</v>
      </c>
      <c r="W207" s="49" t="s">
        <v>2580</v>
      </c>
      <c r="Y207" s="44"/>
      <c r="Z207" s="44"/>
    </row>
    <row r="208" spans="1:26" x14ac:dyDescent="0.3">
      <c r="A208" s="37" t="s">
        <v>10</v>
      </c>
      <c r="B208" s="38" t="s">
        <v>660</v>
      </c>
      <c r="C208" s="46" t="s">
        <v>849</v>
      </c>
      <c r="D208" s="46" t="s">
        <v>660</v>
      </c>
      <c r="E208" s="47" t="s">
        <v>2581</v>
      </c>
      <c r="F208" s="48" t="s">
        <v>2574</v>
      </c>
      <c r="G208" s="47" t="s">
        <v>2582</v>
      </c>
      <c r="H208" s="48" t="s">
        <v>2576</v>
      </c>
      <c r="I208" s="47" t="s">
        <v>2583</v>
      </c>
      <c r="J208" s="48" t="s">
        <v>2578</v>
      </c>
      <c r="K208" s="49" t="s">
        <v>2584</v>
      </c>
      <c r="L208" s="49" t="s">
        <v>2580</v>
      </c>
      <c r="M208" s="37" t="s">
        <v>660</v>
      </c>
      <c r="N208" s="50" t="s">
        <v>849</v>
      </c>
      <c r="O208" s="50" t="s">
        <v>660</v>
      </c>
      <c r="P208" s="42" t="s">
        <v>2581</v>
      </c>
      <c r="Q208" s="43" t="s">
        <v>2574</v>
      </c>
      <c r="R208" s="42" t="s">
        <v>2582</v>
      </c>
      <c r="S208" s="43" t="s">
        <v>2576</v>
      </c>
      <c r="T208" s="42" t="s">
        <v>2583</v>
      </c>
      <c r="U208" s="43" t="s">
        <v>2578</v>
      </c>
      <c r="V208" s="49" t="s">
        <v>2584</v>
      </c>
      <c r="W208" s="49" t="s">
        <v>2580</v>
      </c>
      <c r="Y208" s="44"/>
      <c r="Z208" s="44"/>
    </row>
    <row r="209" spans="1:26" x14ac:dyDescent="0.3">
      <c r="A209" s="37" t="s">
        <v>270</v>
      </c>
      <c r="B209" s="38" t="s">
        <v>456</v>
      </c>
      <c r="C209" s="46" t="s">
        <v>270</v>
      </c>
      <c r="D209" s="46" t="s">
        <v>456</v>
      </c>
      <c r="E209" s="47" t="s">
        <v>2585</v>
      </c>
      <c r="F209" s="48" t="s">
        <v>2586</v>
      </c>
      <c r="G209" s="47" t="s">
        <v>2587</v>
      </c>
      <c r="H209" s="48" t="s">
        <v>2588</v>
      </c>
      <c r="I209" s="47" t="s">
        <v>2589</v>
      </c>
      <c r="J209" s="48" t="s">
        <v>2590</v>
      </c>
      <c r="K209" s="49" t="s">
        <v>2591</v>
      </c>
      <c r="L209" s="49" t="s">
        <v>2592</v>
      </c>
      <c r="M209" s="37" t="s">
        <v>456</v>
      </c>
      <c r="N209" s="50" t="s">
        <v>270</v>
      </c>
      <c r="O209" s="50" t="s">
        <v>456</v>
      </c>
      <c r="P209" s="42" t="s">
        <v>2585</v>
      </c>
      <c r="Q209" s="43" t="s">
        <v>2586</v>
      </c>
      <c r="R209" s="42" t="s">
        <v>2587</v>
      </c>
      <c r="S209" s="43" t="s">
        <v>2588</v>
      </c>
      <c r="T209" s="42" t="s">
        <v>2589</v>
      </c>
      <c r="U209" s="43" t="s">
        <v>2590</v>
      </c>
      <c r="V209" s="49" t="s">
        <v>2591</v>
      </c>
      <c r="W209" s="49" t="s">
        <v>2592</v>
      </c>
      <c r="Y209" s="44"/>
      <c r="Z209" s="44"/>
    </row>
    <row r="210" spans="1:26" x14ac:dyDescent="0.3">
      <c r="A210" s="37" t="s">
        <v>271</v>
      </c>
      <c r="B210" s="38" t="s">
        <v>1122</v>
      </c>
      <c r="C210" s="46" t="s">
        <v>271</v>
      </c>
      <c r="D210" s="46" t="s">
        <v>661</v>
      </c>
      <c r="E210" s="47" t="s">
        <v>2593</v>
      </c>
      <c r="F210" s="48" t="s">
        <v>2594</v>
      </c>
      <c r="G210" s="47" t="s">
        <v>2595</v>
      </c>
      <c r="H210" s="48" t="s">
        <v>2596</v>
      </c>
      <c r="I210" s="47" t="s">
        <v>2597</v>
      </c>
      <c r="J210" s="48" t="s">
        <v>2598</v>
      </c>
      <c r="K210" s="49" t="s">
        <v>2599</v>
      </c>
      <c r="L210" s="49" t="s">
        <v>2600</v>
      </c>
      <c r="M210" s="37" t="s">
        <v>1122</v>
      </c>
      <c r="N210" s="50" t="s">
        <v>271</v>
      </c>
      <c r="O210" s="50" t="s">
        <v>661</v>
      </c>
      <c r="P210" s="42" t="s">
        <v>2593</v>
      </c>
      <c r="Q210" s="43" t="s">
        <v>2594</v>
      </c>
      <c r="R210" s="42" t="s">
        <v>2595</v>
      </c>
      <c r="S210" s="43" t="s">
        <v>2596</v>
      </c>
      <c r="T210" s="42" t="s">
        <v>2597</v>
      </c>
      <c r="U210" s="43" t="s">
        <v>2598</v>
      </c>
      <c r="V210" s="49" t="s">
        <v>2599</v>
      </c>
      <c r="W210" s="49" t="s">
        <v>2600</v>
      </c>
      <c r="Y210" s="44"/>
      <c r="Z210" s="44"/>
    </row>
    <row r="211" spans="1:26" x14ac:dyDescent="0.3">
      <c r="A211" s="52" t="s">
        <v>272</v>
      </c>
      <c r="B211" s="53" t="s">
        <v>1182</v>
      </c>
      <c r="C211" s="54" t="s">
        <v>272</v>
      </c>
      <c r="D211" s="54" t="s">
        <v>1182</v>
      </c>
      <c r="E211" s="47" t="s">
        <v>2601</v>
      </c>
      <c r="F211" s="48" t="s">
        <v>2602</v>
      </c>
      <c r="G211" s="47" t="s">
        <v>2603</v>
      </c>
      <c r="H211" s="48" t="s">
        <v>2604</v>
      </c>
      <c r="I211" s="47" t="s">
        <v>2605</v>
      </c>
      <c r="J211" s="48" t="s">
        <v>2606</v>
      </c>
      <c r="K211" s="55" t="s">
        <v>2579</v>
      </c>
      <c r="L211" s="55" t="s">
        <v>2580</v>
      </c>
      <c r="M211" s="52" t="s">
        <v>1182</v>
      </c>
      <c r="N211" s="56" t="s">
        <v>272</v>
      </c>
      <c r="O211" s="56" t="s">
        <v>1182</v>
      </c>
      <c r="P211" s="42" t="s">
        <v>2601</v>
      </c>
      <c r="Q211" s="43" t="s">
        <v>2602</v>
      </c>
      <c r="R211" s="42" t="s">
        <v>2603</v>
      </c>
      <c r="S211" s="43" t="s">
        <v>2604</v>
      </c>
      <c r="T211" s="42" t="s">
        <v>2605</v>
      </c>
      <c r="U211" s="43" t="s">
        <v>2606</v>
      </c>
      <c r="V211" s="55" t="s">
        <v>2579</v>
      </c>
      <c r="W211" s="55" t="s">
        <v>2580</v>
      </c>
      <c r="Y211" s="44"/>
      <c r="Z211" s="44"/>
    </row>
    <row r="212" spans="1:26" x14ac:dyDescent="0.3">
      <c r="A212" s="37" t="s">
        <v>273</v>
      </c>
      <c r="B212" s="38" t="s">
        <v>3895</v>
      </c>
      <c r="C212" s="46" t="s">
        <v>273</v>
      </c>
      <c r="D212" s="46" t="s">
        <v>3895</v>
      </c>
      <c r="E212" s="47" t="s">
        <v>2607</v>
      </c>
      <c r="F212" s="48" t="s">
        <v>4068</v>
      </c>
      <c r="G212" s="47" t="s">
        <v>2609</v>
      </c>
      <c r="H212" s="48" t="s">
        <v>4069</v>
      </c>
      <c r="I212" s="47" t="s">
        <v>2611</v>
      </c>
      <c r="J212" s="48" t="s">
        <v>4070</v>
      </c>
      <c r="K212" s="49" t="s">
        <v>2613</v>
      </c>
      <c r="L212" s="49" t="s">
        <v>4071</v>
      </c>
      <c r="M212" s="37" t="s">
        <v>662</v>
      </c>
      <c r="N212" s="50" t="s">
        <v>962</v>
      </c>
      <c r="O212" s="50" t="s">
        <v>662</v>
      </c>
      <c r="P212" s="42" t="s">
        <v>2607</v>
      </c>
      <c r="Q212" s="43" t="s">
        <v>2608</v>
      </c>
      <c r="R212" s="42" t="s">
        <v>2609</v>
      </c>
      <c r="S212" s="43" t="s">
        <v>2610</v>
      </c>
      <c r="T212" s="42" t="s">
        <v>2611</v>
      </c>
      <c r="U212" s="43" t="s">
        <v>2612</v>
      </c>
      <c r="V212" s="49" t="s">
        <v>2613</v>
      </c>
      <c r="W212" s="49" t="s">
        <v>4417</v>
      </c>
      <c r="Y212" s="44"/>
      <c r="Z212" s="44"/>
    </row>
    <row r="213" spans="1:26" x14ac:dyDescent="0.3">
      <c r="A213" s="57" t="s">
        <v>274</v>
      </c>
      <c r="B213" s="58" t="s">
        <v>663</v>
      </c>
      <c r="C213" s="58" t="s">
        <v>1011</v>
      </c>
      <c r="D213" s="58" t="s">
        <v>663</v>
      </c>
      <c r="E213" s="59" t="s">
        <v>4205</v>
      </c>
      <c r="F213" s="60" t="s">
        <v>4068</v>
      </c>
      <c r="G213" s="59" t="s">
        <v>4206</v>
      </c>
      <c r="H213" s="60" t="s">
        <v>4069</v>
      </c>
      <c r="I213" s="59" t="s">
        <v>4207</v>
      </c>
      <c r="J213" s="60" t="s">
        <v>4070</v>
      </c>
      <c r="K213" s="61" t="s">
        <v>4208</v>
      </c>
      <c r="L213" s="61" t="s">
        <v>4209</v>
      </c>
      <c r="M213" s="58" t="s">
        <v>663</v>
      </c>
      <c r="N213" s="58" t="s">
        <v>1011</v>
      </c>
      <c r="O213" s="58" t="s">
        <v>663</v>
      </c>
      <c r="P213" s="42" t="s">
        <v>4205</v>
      </c>
      <c r="Q213" s="43" t="s">
        <v>4068</v>
      </c>
      <c r="R213" s="42" t="s">
        <v>4206</v>
      </c>
      <c r="S213" s="43" t="s">
        <v>4069</v>
      </c>
      <c r="T213" s="42" t="s">
        <v>4207</v>
      </c>
      <c r="U213" s="43" t="s">
        <v>4070</v>
      </c>
      <c r="V213" s="61" t="s">
        <v>4208</v>
      </c>
      <c r="W213" s="61" t="s">
        <v>4209</v>
      </c>
      <c r="Y213" s="44"/>
      <c r="Z213" s="44"/>
    </row>
    <row r="214" spans="1:26" x14ac:dyDescent="0.3">
      <c r="A214" s="37" t="s">
        <v>275</v>
      </c>
      <c r="B214" s="38" t="s">
        <v>3896</v>
      </c>
      <c r="C214" s="46" t="s">
        <v>275</v>
      </c>
      <c r="D214" s="46" t="s">
        <v>3896</v>
      </c>
      <c r="E214" s="47" t="s">
        <v>2614</v>
      </c>
      <c r="F214" s="48" t="s">
        <v>4072</v>
      </c>
      <c r="G214" s="47" t="s">
        <v>2616</v>
      </c>
      <c r="H214" s="48" t="s">
        <v>4073</v>
      </c>
      <c r="I214" s="47" t="s">
        <v>2618</v>
      </c>
      <c r="J214" s="48" t="s">
        <v>4074</v>
      </c>
      <c r="K214" s="49" t="s">
        <v>2620</v>
      </c>
      <c r="L214" s="49" t="s">
        <v>4075</v>
      </c>
      <c r="M214" s="37" t="s">
        <v>664</v>
      </c>
      <c r="N214" s="50" t="s">
        <v>963</v>
      </c>
      <c r="O214" s="50" t="s">
        <v>664</v>
      </c>
      <c r="P214" s="42" t="s">
        <v>2614</v>
      </c>
      <c r="Q214" s="43" t="s">
        <v>2615</v>
      </c>
      <c r="R214" s="42" t="s">
        <v>2616</v>
      </c>
      <c r="S214" s="43" t="s">
        <v>2617</v>
      </c>
      <c r="T214" s="42" t="s">
        <v>2618</v>
      </c>
      <c r="U214" s="43" t="s">
        <v>2619</v>
      </c>
      <c r="V214" s="49" t="s">
        <v>2620</v>
      </c>
      <c r="W214" s="49" t="s">
        <v>4382</v>
      </c>
      <c r="Y214" s="44"/>
      <c r="Z214" s="44"/>
    </row>
    <row r="215" spans="1:26" x14ac:dyDescent="0.3">
      <c r="A215" s="37" t="s">
        <v>276</v>
      </c>
      <c r="B215" s="38" t="s">
        <v>3897</v>
      </c>
      <c r="C215" s="46" t="s">
        <v>276</v>
      </c>
      <c r="D215" s="46" t="s">
        <v>3932</v>
      </c>
      <c r="E215" s="47" t="s">
        <v>2621</v>
      </c>
      <c r="F215" s="48" t="s">
        <v>4076</v>
      </c>
      <c r="G215" s="47" t="s">
        <v>2623</v>
      </c>
      <c r="H215" s="48" t="s">
        <v>4077</v>
      </c>
      <c r="I215" s="47" t="s">
        <v>2625</v>
      </c>
      <c r="J215" s="48" t="s">
        <v>4078</v>
      </c>
      <c r="K215" s="49" t="s">
        <v>2627</v>
      </c>
      <c r="L215" s="49" t="s">
        <v>4079</v>
      </c>
      <c r="M215" s="37" t="s">
        <v>904</v>
      </c>
      <c r="N215" s="50" t="s">
        <v>964</v>
      </c>
      <c r="O215" s="50" t="s">
        <v>665</v>
      </c>
      <c r="P215" s="42" t="s">
        <v>2621</v>
      </c>
      <c r="Q215" s="43" t="s">
        <v>2622</v>
      </c>
      <c r="R215" s="42" t="s">
        <v>2623</v>
      </c>
      <c r="S215" s="43" t="s">
        <v>2624</v>
      </c>
      <c r="T215" s="42" t="s">
        <v>2625</v>
      </c>
      <c r="U215" s="43" t="s">
        <v>2626</v>
      </c>
      <c r="V215" s="49" t="s">
        <v>2627</v>
      </c>
      <c r="W215" s="49" t="s">
        <v>4383</v>
      </c>
      <c r="Y215" s="44"/>
      <c r="Z215" s="44"/>
    </row>
    <row r="216" spans="1:26" x14ac:dyDescent="0.3">
      <c r="A216" s="37" t="s">
        <v>277</v>
      </c>
      <c r="B216" s="38" t="s">
        <v>444</v>
      </c>
      <c r="C216" s="46" t="s">
        <v>277</v>
      </c>
      <c r="D216" s="46" t="s">
        <v>444</v>
      </c>
      <c r="E216" s="47" t="s">
        <v>2628</v>
      </c>
      <c r="F216" s="48" t="s">
        <v>2629</v>
      </c>
      <c r="G216" s="47" t="s">
        <v>2630</v>
      </c>
      <c r="H216" s="48" t="s">
        <v>2631</v>
      </c>
      <c r="I216" s="47" t="s">
        <v>2632</v>
      </c>
      <c r="J216" s="48" t="s">
        <v>2633</v>
      </c>
      <c r="K216" s="49" t="s">
        <v>4481</v>
      </c>
      <c r="L216" s="49" t="s">
        <v>4501</v>
      </c>
      <c r="M216" s="37" t="s">
        <v>444</v>
      </c>
      <c r="N216" s="50" t="s">
        <v>277</v>
      </c>
      <c r="O216" s="50" t="s">
        <v>444</v>
      </c>
      <c r="P216" s="42" t="s">
        <v>2628</v>
      </c>
      <c r="Q216" s="43" t="s">
        <v>2629</v>
      </c>
      <c r="R216" s="42" t="s">
        <v>2630</v>
      </c>
      <c r="S216" s="43" t="s">
        <v>2631</v>
      </c>
      <c r="T216" s="42" t="s">
        <v>2632</v>
      </c>
      <c r="U216" s="43" t="s">
        <v>2633</v>
      </c>
      <c r="V216" s="49" t="s">
        <v>4481</v>
      </c>
      <c r="W216" s="49" t="s">
        <v>4501</v>
      </c>
      <c r="Y216" s="44"/>
      <c r="Z216" s="44"/>
    </row>
    <row r="217" spans="1:26" x14ac:dyDescent="0.3">
      <c r="A217" s="37" t="s">
        <v>278</v>
      </c>
      <c r="B217" s="38" t="s">
        <v>666</v>
      </c>
      <c r="C217" s="46" t="s">
        <v>1012</v>
      </c>
      <c r="D217" s="46" t="s">
        <v>666</v>
      </c>
      <c r="E217" s="47" t="s">
        <v>2634</v>
      </c>
      <c r="F217" s="48" t="s">
        <v>2635</v>
      </c>
      <c r="G217" s="47" t="s">
        <v>2636</v>
      </c>
      <c r="H217" s="48" t="s">
        <v>2637</v>
      </c>
      <c r="I217" s="47" t="s">
        <v>2638</v>
      </c>
      <c r="J217" s="48" t="s">
        <v>2639</v>
      </c>
      <c r="K217" s="49" t="s">
        <v>2640</v>
      </c>
      <c r="L217" s="49" t="s">
        <v>2641</v>
      </c>
      <c r="M217" s="37" t="s">
        <v>666</v>
      </c>
      <c r="N217" s="50" t="s">
        <v>1012</v>
      </c>
      <c r="O217" s="50" t="s">
        <v>666</v>
      </c>
      <c r="P217" s="42" t="s">
        <v>2634</v>
      </c>
      <c r="Q217" s="43" t="s">
        <v>2635</v>
      </c>
      <c r="R217" s="42" t="s">
        <v>2636</v>
      </c>
      <c r="S217" s="43" t="s">
        <v>2637</v>
      </c>
      <c r="T217" s="42" t="s">
        <v>2638</v>
      </c>
      <c r="U217" s="43" t="s">
        <v>2639</v>
      </c>
      <c r="V217" s="49" t="s">
        <v>2640</v>
      </c>
      <c r="W217" s="49" t="s">
        <v>4384</v>
      </c>
      <c r="Y217" s="44"/>
      <c r="Z217" s="44"/>
    </row>
    <row r="218" spans="1:26" x14ac:dyDescent="0.3">
      <c r="A218" s="37" t="s">
        <v>279</v>
      </c>
      <c r="B218" s="38" t="s">
        <v>1123</v>
      </c>
      <c r="C218" s="46" t="s">
        <v>905</v>
      </c>
      <c r="D218" s="46" t="s">
        <v>667</v>
      </c>
      <c r="E218" s="47" t="s">
        <v>2642</v>
      </c>
      <c r="F218" s="48" t="s">
        <v>2643</v>
      </c>
      <c r="G218" s="47" t="s">
        <v>2644</v>
      </c>
      <c r="H218" s="48" t="s">
        <v>2645</v>
      </c>
      <c r="I218" s="47" t="s">
        <v>2646</v>
      </c>
      <c r="J218" s="48" t="s">
        <v>2647</v>
      </c>
      <c r="K218" s="49" t="s">
        <v>2648</v>
      </c>
      <c r="L218" s="49" t="s">
        <v>2649</v>
      </c>
      <c r="M218" s="37" t="s">
        <v>1123</v>
      </c>
      <c r="N218" s="50" t="s">
        <v>905</v>
      </c>
      <c r="O218" s="50" t="s">
        <v>667</v>
      </c>
      <c r="P218" s="42" t="s">
        <v>2642</v>
      </c>
      <c r="Q218" s="43" t="s">
        <v>2643</v>
      </c>
      <c r="R218" s="42" t="s">
        <v>2644</v>
      </c>
      <c r="S218" s="43" t="s">
        <v>2645</v>
      </c>
      <c r="T218" s="42" t="s">
        <v>2646</v>
      </c>
      <c r="U218" s="43" t="s">
        <v>2647</v>
      </c>
      <c r="V218" s="49" t="s">
        <v>2648</v>
      </c>
      <c r="W218" s="49" t="s">
        <v>2649</v>
      </c>
      <c r="Y218" s="44"/>
      <c r="Z218" s="44"/>
    </row>
    <row r="219" spans="1:26" x14ac:dyDescent="0.3">
      <c r="A219" s="52" t="s">
        <v>280</v>
      </c>
      <c r="B219" s="53" t="s">
        <v>1183</v>
      </c>
      <c r="C219" s="54" t="s">
        <v>1199</v>
      </c>
      <c r="D219" s="54" t="s">
        <v>1183</v>
      </c>
      <c r="E219" s="47" t="s">
        <v>2650</v>
      </c>
      <c r="F219" s="48" t="s">
        <v>2651</v>
      </c>
      <c r="G219" s="47" t="s">
        <v>2652</v>
      </c>
      <c r="H219" s="48" t="s">
        <v>2653</v>
      </c>
      <c r="I219" s="47" t="s">
        <v>2654</v>
      </c>
      <c r="J219" s="48" t="s">
        <v>2655</v>
      </c>
      <c r="K219" s="55" t="s">
        <v>2656</v>
      </c>
      <c r="L219" s="55" t="s">
        <v>2657</v>
      </c>
      <c r="M219" s="52" t="s">
        <v>1183</v>
      </c>
      <c r="N219" s="56" t="s">
        <v>1199</v>
      </c>
      <c r="O219" s="56" t="s">
        <v>1183</v>
      </c>
      <c r="P219" s="42" t="s">
        <v>2650</v>
      </c>
      <c r="Q219" s="43" t="s">
        <v>2651</v>
      </c>
      <c r="R219" s="42" t="s">
        <v>2652</v>
      </c>
      <c r="S219" s="43" t="s">
        <v>2653</v>
      </c>
      <c r="T219" s="42" t="s">
        <v>2654</v>
      </c>
      <c r="U219" s="43" t="s">
        <v>2655</v>
      </c>
      <c r="V219" s="55" t="s">
        <v>2656</v>
      </c>
      <c r="W219" s="55" t="s">
        <v>2657</v>
      </c>
      <c r="Y219" s="44"/>
      <c r="Z219" s="44"/>
    </row>
    <row r="220" spans="1:26" x14ac:dyDescent="0.3">
      <c r="A220" s="37" t="s">
        <v>281</v>
      </c>
      <c r="B220" s="62" t="s">
        <v>668</v>
      </c>
      <c r="C220" s="46" t="s">
        <v>1049</v>
      </c>
      <c r="D220" s="46" t="s">
        <v>668</v>
      </c>
      <c r="E220" s="47" t="s">
        <v>2658</v>
      </c>
      <c r="F220" s="48" t="s">
        <v>4438</v>
      </c>
      <c r="G220" s="47" t="s">
        <v>2659</v>
      </c>
      <c r="H220" s="48" t="s">
        <v>4452</v>
      </c>
      <c r="I220" s="47" t="s">
        <v>2660</v>
      </c>
      <c r="J220" s="48" t="s">
        <v>4466</v>
      </c>
      <c r="K220" s="49" t="s">
        <v>4544</v>
      </c>
      <c r="L220" s="49" t="s">
        <v>4783</v>
      </c>
      <c r="M220" s="37" t="s">
        <v>668</v>
      </c>
      <c r="N220" s="50" t="s">
        <v>1049</v>
      </c>
      <c r="O220" s="50" t="s">
        <v>668</v>
      </c>
      <c r="P220" s="42" t="s">
        <v>2658</v>
      </c>
      <c r="Q220" s="43" t="s">
        <v>4438</v>
      </c>
      <c r="R220" s="42" t="s">
        <v>2659</v>
      </c>
      <c r="S220" s="43" t="s">
        <v>4452</v>
      </c>
      <c r="T220" s="42" t="s">
        <v>2660</v>
      </c>
      <c r="U220" s="43" t="s">
        <v>4466</v>
      </c>
      <c r="V220" s="49" t="s">
        <v>4544</v>
      </c>
      <c r="W220" s="49" t="s">
        <v>4783</v>
      </c>
      <c r="Y220" s="44"/>
      <c r="Z220" s="44"/>
    </row>
    <row r="221" spans="1:26" x14ac:dyDescent="0.3">
      <c r="A221" s="37" t="s">
        <v>282</v>
      </c>
      <c r="B221" s="38" t="s">
        <v>669</v>
      </c>
      <c r="C221" s="46" t="s">
        <v>282</v>
      </c>
      <c r="D221" s="46" t="s">
        <v>669</v>
      </c>
      <c r="E221" s="47" t="s">
        <v>2661</v>
      </c>
      <c r="F221" s="48" t="s">
        <v>2662</v>
      </c>
      <c r="G221" s="47" t="s">
        <v>2663</v>
      </c>
      <c r="H221" s="48" t="s">
        <v>2664</v>
      </c>
      <c r="I221" s="47" t="s">
        <v>2665</v>
      </c>
      <c r="J221" s="48" t="s">
        <v>2666</v>
      </c>
      <c r="K221" s="49" t="s">
        <v>2667</v>
      </c>
      <c r="L221" s="49" t="s">
        <v>2668</v>
      </c>
      <c r="M221" s="37" t="s">
        <v>669</v>
      </c>
      <c r="N221" s="50" t="s">
        <v>282</v>
      </c>
      <c r="O221" s="50" t="s">
        <v>669</v>
      </c>
      <c r="P221" s="42" t="s">
        <v>2661</v>
      </c>
      <c r="Q221" s="43" t="s">
        <v>2662</v>
      </c>
      <c r="R221" s="42" t="s">
        <v>2663</v>
      </c>
      <c r="S221" s="43" t="s">
        <v>2664</v>
      </c>
      <c r="T221" s="42" t="s">
        <v>2665</v>
      </c>
      <c r="U221" s="43" t="s">
        <v>2666</v>
      </c>
      <c r="V221" s="49" t="s">
        <v>2667</v>
      </c>
      <c r="W221" s="49" t="s">
        <v>2668</v>
      </c>
      <c r="Y221" s="44"/>
      <c r="Z221" s="44"/>
    </row>
    <row r="222" spans="1:26" x14ac:dyDescent="0.3">
      <c r="A222" s="37" t="s">
        <v>283</v>
      </c>
      <c r="B222" s="38" t="s">
        <v>447</v>
      </c>
      <c r="C222" s="46" t="s">
        <v>283</v>
      </c>
      <c r="D222" s="46" t="s">
        <v>670</v>
      </c>
      <c r="E222" s="47" t="s">
        <v>2669</v>
      </c>
      <c r="F222" s="48" t="s">
        <v>2670</v>
      </c>
      <c r="G222" s="47" t="s">
        <v>2671</v>
      </c>
      <c r="H222" s="48" t="s">
        <v>2672</v>
      </c>
      <c r="I222" s="47" t="s">
        <v>2673</v>
      </c>
      <c r="J222" s="48" t="s">
        <v>2674</v>
      </c>
      <c r="K222" s="49" t="s">
        <v>2675</v>
      </c>
      <c r="L222" s="49" t="s">
        <v>2676</v>
      </c>
      <c r="M222" s="37" t="s">
        <v>447</v>
      </c>
      <c r="N222" s="50" t="s">
        <v>283</v>
      </c>
      <c r="O222" s="50" t="s">
        <v>670</v>
      </c>
      <c r="P222" s="42" t="s">
        <v>2669</v>
      </c>
      <c r="Q222" s="43" t="s">
        <v>2670</v>
      </c>
      <c r="R222" s="42" t="s">
        <v>2671</v>
      </c>
      <c r="S222" s="43" t="s">
        <v>2672</v>
      </c>
      <c r="T222" s="42" t="s">
        <v>2673</v>
      </c>
      <c r="U222" s="43" t="s">
        <v>2674</v>
      </c>
      <c r="V222" s="49" t="s">
        <v>2675</v>
      </c>
      <c r="W222" s="49" t="s">
        <v>2676</v>
      </c>
      <c r="Y222" s="44"/>
      <c r="Z222" s="44"/>
    </row>
    <row r="223" spans="1:26" x14ac:dyDescent="0.3">
      <c r="A223" s="37" t="s">
        <v>284</v>
      </c>
      <c r="B223" s="38" t="s">
        <v>671</v>
      </c>
      <c r="C223" s="46" t="s">
        <v>1066</v>
      </c>
      <c r="D223" s="46" t="s">
        <v>671</v>
      </c>
      <c r="E223" s="47" t="s">
        <v>2677</v>
      </c>
      <c r="F223" s="48" t="s">
        <v>2678</v>
      </c>
      <c r="G223" s="47" t="s">
        <v>2679</v>
      </c>
      <c r="H223" s="48" t="s">
        <v>2680</v>
      </c>
      <c r="I223" s="47" t="s">
        <v>2681</v>
      </c>
      <c r="J223" s="48" t="s">
        <v>2682</v>
      </c>
      <c r="K223" s="49" t="s">
        <v>4562</v>
      </c>
      <c r="L223" s="49" t="s">
        <v>4592</v>
      </c>
      <c r="M223" s="37" t="s">
        <v>671</v>
      </c>
      <c r="N223" s="50" t="s">
        <v>1066</v>
      </c>
      <c r="O223" s="50" t="s">
        <v>671</v>
      </c>
      <c r="P223" s="42" t="s">
        <v>2677</v>
      </c>
      <c r="Q223" s="43" t="s">
        <v>2678</v>
      </c>
      <c r="R223" s="42" t="s">
        <v>2679</v>
      </c>
      <c r="S223" s="43" t="s">
        <v>2680</v>
      </c>
      <c r="T223" s="42" t="s">
        <v>2681</v>
      </c>
      <c r="U223" s="43" t="s">
        <v>2682</v>
      </c>
      <c r="V223" s="49" t="s">
        <v>4562</v>
      </c>
      <c r="W223" s="49" t="s">
        <v>4592</v>
      </c>
      <c r="Y223" s="44"/>
      <c r="Z223" s="44"/>
    </row>
    <row r="224" spans="1:26" x14ac:dyDescent="0.3">
      <c r="A224" s="37" t="s">
        <v>285</v>
      </c>
      <c r="B224" s="38" t="s">
        <v>906</v>
      </c>
      <c r="C224" s="46" t="s">
        <v>473</v>
      </c>
      <c r="D224" s="46" t="s">
        <v>672</v>
      </c>
      <c r="E224" s="47" t="s">
        <v>2683</v>
      </c>
      <c r="F224" s="48" t="s">
        <v>2684</v>
      </c>
      <c r="G224" s="47" t="s">
        <v>2685</v>
      </c>
      <c r="H224" s="48" t="s">
        <v>2686</v>
      </c>
      <c r="I224" s="47" t="s">
        <v>2687</v>
      </c>
      <c r="J224" s="48" t="s">
        <v>2688</v>
      </c>
      <c r="K224" s="49" t="s">
        <v>2689</v>
      </c>
      <c r="L224" s="49" t="s">
        <v>2690</v>
      </c>
      <c r="M224" s="37" t="s">
        <v>906</v>
      </c>
      <c r="N224" s="50" t="s">
        <v>473</v>
      </c>
      <c r="O224" s="50" t="s">
        <v>672</v>
      </c>
      <c r="P224" s="42" t="s">
        <v>2683</v>
      </c>
      <c r="Q224" s="43" t="s">
        <v>2684</v>
      </c>
      <c r="R224" s="42" t="s">
        <v>2685</v>
      </c>
      <c r="S224" s="43" t="s">
        <v>2686</v>
      </c>
      <c r="T224" s="42" t="s">
        <v>2687</v>
      </c>
      <c r="U224" s="43" t="s">
        <v>2688</v>
      </c>
      <c r="V224" s="49" t="s">
        <v>2689</v>
      </c>
      <c r="W224" s="49" t="s">
        <v>2690</v>
      </c>
      <c r="Y224" s="44"/>
      <c r="Z224" s="44"/>
    </row>
    <row r="225" spans="1:26" x14ac:dyDescent="0.3">
      <c r="A225" s="63" t="s">
        <v>286</v>
      </c>
      <c r="B225" s="38" t="s">
        <v>673</v>
      </c>
      <c r="C225" s="46" t="s">
        <v>1090</v>
      </c>
      <c r="D225" s="46" t="s">
        <v>673</v>
      </c>
      <c r="E225" s="47" t="s">
        <v>2691</v>
      </c>
      <c r="F225" s="48" t="s">
        <v>2692</v>
      </c>
      <c r="G225" s="47" t="s">
        <v>2693</v>
      </c>
      <c r="H225" s="48" t="s">
        <v>2694</v>
      </c>
      <c r="I225" s="47" t="s">
        <v>2695</v>
      </c>
      <c r="J225" s="48" t="s">
        <v>2696</v>
      </c>
      <c r="K225" s="49" t="s">
        <v>2697</v>
      </c>
      <c r="L225" s="49" t="s">
        <v>2698</v>
      </c>
      <c r="M225" s="37" t="s">
        <v>673</v>
      </c>
      <c r="N225" s="50" t="s">
        <v>1090</v>
      </c>
      <c r="O225" s="50" t="s">
        <v>673</v>
      </c>
      <c r="P225" s="42" t="s">
        <v>2691</v>
      </c>
      <c r="Q225" s="43" t="s">
        <v>2692</v>
      </c>
      <c r="R225" s="42" t="s">
        <v>2693</v>
      </c>
      <c r="S225" s="43" t="s">
        <v>2694</v>
      </c>
      <c r="T225" s="42" t="s">
        <v>2695</v>
      </c>
      <c r="U225" s="43" t="s">
        <v>2696</v>
      </c>
      <c r="V225" s="49" t="s">
        <v>2697</v>
      </c>
      <c r="W225" s="49" t="s">
        <v>2698</v>
      </c>
      <c r="Y225" s="44"/>
      <c r="Z225" s="44"/>
    </row>
    <row r="226" spans="1:26" x14ac:dyDescent="0.3">
      <c r="A226" s="37" t="s">
        <v>287</v>
      </c>
      <c r="B226" s="38" t="s">
        <v>674</v>
      </c>
      <c r="C226" s="46" t="s">
        <v>287</v>
      </c>
      <c r="D226" s="46" t="s">
        <v>674</v>
      </c>
      <c r="E226" s="47" t="s">
        <v>2699</v>
      </c>
      <c r="F226" s="48" t="s">
        <v>2700</v>
      </c>
      <c r="G226" s="47" t="s">
        <v>2701</v>
      </c>
      <c r="H226" s="48" t="s">
        <v>2702</v>
      </c>
      <c r="I226" s="47" t="s">
        <v>2703</v>
      </c>
      <c r="J226" s="48" t="s">
        <v>2704</v>
      </c>
      <c r="K226" s="49" t="s">
        <v>4563</v>
      </c>
      <c r="L226" s="49" t="s">
        <v>4593</v>
      </c>
      <c r="M226" s="37" t="s">
        <v>674</v>
      </c>
      <c r="N226" s="50" t="s">
        <v>287</v>
      </c>
      <c r="O226" s="50" t="s">
        <v>674</v>
      </c>
      <c r="P226" s="42" t="s">
        <v>2699</v>
      </c>
      <c r="Q226" s="43" t="s">
        <v>2700</v>
      </c>
      <c r="R226" s="42" t="s">
        <v>2701</v>
      </c>
      <c r="S226" s="43" t="s">
        <v>2702</v>
      </c>
      <c r="T226" s="42" t="s">
        <v>2703</v>
      </c>
      <c r="U226" s="43" t="s">
        <v>2704</v>
      </c>
      <c r="V226" s="49" t="s">
        <v>4563</v>
      </c>
      <c r="W226" s="49" t="s">
        <v>4593</v>
      </c>
      <c r="Y226" s="44"/>
      <c r="Z226" s="44"/>
    </row>
    <row r="227" spans="1:26" x14ac:dyDescent="0.3">
      <c r="A227" s="52" t="s">
        <v>288</v>
      </c>
      <c r="B227" s="53" t="s">
        <v>675</v>
      </c>
      <c r="C227" s="54" t="s">
        <v>1035</v>
      </c>
      <c r="D227" s="54" t="s">
        <v>675</v>
      </c>
      <c r="E227" s="47" t="s">
        <v>2705</v>
      </c>
      <c r="F227" s="48" t="s">
        <v>2706</v>
      </c>
      <c r="G227" s="47" t="s">
        <v>2707</v>
      </c>
      <c r="H227" s="48" t="s">
        <v>2708</v>
      </c>
      <c r="I227" s="47" t="s">
        <v>2709</v>
      </c>
      <c r="J227" s="48" t="s">
        <v>2710</v>
      </c>
      <c r="K227" s="49" t="s">
        <v>4482</v>
      </c>
      <c r="L227" s="49" t="s">
        <v>4502</v>
      </c>
      <c r="M227" s="52" t="s">
        <v>675</v>
      </c>
      <c r="N227" s="56" t="s">
        <v>1035</v>
      </c>
      <c r="O227" s="56" t="s">
        <v>675</v>
      </c>
      <c r="P227" s="42" t="s">
        <v>2705</v>
      </c>
      <c r="Q227" s="43" t="s">
        <v>2706</v>
      </c>
      <c r="R227" s="42" t="s">
        <v>2707</v>
      </c>
      <c r="S227" s="43" t="s">
        <v>2708</v>
      </c>
      <c r="T227" s="42" t="s">
        <v>2709</v>
      </c>
      <c r="U227" s="43" t="s">
        <v>2710</v>
      </c>
      <c r="V227" s="49" t="s">
        <v>4482</v>
      </c>
      <c r="W227" s="49" t="s">
        <v>4502</v>
      </c>
      <c r="Y227" s="44"/>
      <c r="Z227" s="44"/>
    </row>
    <row r="228" spans="1:26" x14ac:dyDescent="0.3">
      <c r="A228" s="37" t="s">
        <v>289</v>
      </c>
      <c r="B228" s="38" t="s">
        <v>676</v>
      </c>
      <c r="C228" s="46" t="s">
        <v>850</v>
      </c>
      <c r="D228" s="46" t="s">
        <v>676</v>
      </c>
      <c r="E228" s="47" t="s">
        <v>2711</v>
      </c>
      <c r="F228" s="48" t="s">
        <v>2712</v>
      </c>
      <c r="G228" s="47" t="s">
        <v>2713</v>
      </c>
      <c r="H228" s="48" t="s">
        <v>2714</v>
      </c>
      <c r="I228" s="47" t="s">
        <v>2715</v>
      </c>
      <c r="J228" s="48" t="s">
        <v>2716</v>
      </c>
      <c r="K228" s="49" t="s">
        <v>2717</v>
      </c>
      <c r="L228" s="49" t="s">
        <v>2718</v>
      </c>
      <c r="M228" s="37" t="s">
        <v>676</v>
      </c>
      <c r="N228" s="50" t="s">
        <v>850</v>
      </c>
      <c r="O228" s="50" t="s">
        <v>676</v>
      </c>
      <c r="P228" s="42" t="s">
        <v>2711</v>
      </c>
      <c r="Q228" s="43" t="s">
        <v>2712</v>
      </c>
      <c r="R228" s="42" t="s">
        <v>2713</v>
      </c>
      <c r="S228" s="43" t="s">
        <v>2714</v>
      </c>
      <c r="T228" s="42" t="s">
        <v>2715</v>
      </c>
      <c r="U228" s="43" t="s">
        <v>2716</v>
      </c>
      <c r="V228" s="49" t="s">
        <v>2717</v>
      </c>
      <c r="W228" s="49" t="s">
        <v>2718</v>
      </c>
      <c r="Y228" s="44"/>
      <c r="Z228" s="44"/>
    </row>
    <row r="229" spans="1:26" x14ac:dyDescent="0.3">
      <c r="A229" s="37" t="s">
        <v>290</v>
      </c>
      <c r="B229" s="64" t="s">
        <v>677</v>
      </c>
      <c r="C229" s="46" t="s">
        <v>1050</v>
      </c>
      <c r="D229" s="46" t="s">
        <v>677</v>
      </c>
      <c r="E229" s="47" t="s">
        <v>2719</v>
      </c>
      <c r="F229" s="48" t="s">
        <v>4439</v>
      </c>
      <c r="G229" s="47" t="s">
        <v>2720</v>
      </c>
      <c r="H229" s="48" t="s">
        <v>4453</v>
      </c>
      <c r="I229" s="47" t="s">
        <v>2721</v>
      </c>
      <c r="J229" s="48" t="s">
        <v>4467</v>
      </c>
      <c r="K229" s="49" t="s">
        <v>2722</v>
      </c>
      <c r="L229" s="49" t="s">
        <v>2723</v>
      </c>
      <c r="M229" s="37" t="s">
        <v>677</v>
      </c>
      <c r="N229" s="50" t="s">
        <v>1050</v>
      </c>
      <c r="O229" s="50" t="s">
        <v>677</v>
      </c>
      <c r="P229" s="42" t="s">
        <v>2719</v>
      </c>
      <c r="Q229" s="43" t="s">
        <v>4439</v>
      </c>
      <c r="R229" s="42" t="s">
        <v>2720</v>
      </c>
      <c r="S229" s="43" t="s">
        <v>4453</v>
      </c>
      <c r="T229" s="42" t="s">
        <v>2721</v>
      </c>
      <c r="U229" s="43" t="s">
        <v>4467</v>
      </c>
      <c r="V229" s="49" t="s">
        <v>2722</v>
      </c>
      <c r="W229" s="49" t="s">
        <v>2723</v>
      </c>
      <c r="Y229" s="44"/>
      <c r="Z229" s="44"/>
    </row>
    <row r="230" spans="1:26" x14ac:dyDescent="0.3">
      <c r="A230" s="37" t="s">
        <v>291</v>
      </c>
      <c r="B230" s="38" t="s">
        <v>678</v>
      </c>
      <c r="C230" s="46" t="s">
        <v>291</v>
      </c>
      <c r="D230" s="46" t="s">
        <v>678</v>
      </c>
      <c r="E230" s="47" t="s">
        <v>2724</v>
      </c>
      <c r="F230" s="48" t="s">
        <v>2725</v>
      </c>
      <c r="G230" s="47" t="s">
        <v>2726</v>
      </c>
      <c r="H230" s="48" t="s">
        <v>2727</v>
      </c>
      <c r="I230" s="47" t="s">
        <v>2728</v>
      </c>
      <c r="J230" s="48" t="s">
        <v>2729</v>
      </c>
      <c r="K230" s="49" t="s">
        <v>2730</v>
      </c>
      <c r="L230" s="49" t="s">
        <v>2731</v>
      </c>
      <c r="M230" s="37" t="s">
        <v>678</v>
      </c>
      <c r="N230" s="50" t="s">
        <v>291</v>
      </c>
      <c r="O230" s="50" t="s">
        <v>678</v>
      </c>
      <c r="P230" s="42" t="s">
        <v>2724</v>
      </c>
      <c r="Q230" s="43" t="s">
        <v>2725</v>
      </c>
      <c r="R230" s="42" t="s">
        <v>2726</v>
      </c>
      <c r="S230" s="43" t="s">
        <v>2727</v>
      </c>
      <c r="T230" s="42" t="s">
        <v>2728</v>
      </c>
      <c r="U230" s="43" t="s">
        <v>2729</v>
      </c>
      <c r="V230" s="49" t="s">
        <v>2730</v>
      </c>
      <c r="W230" s="49" t="s">
        <v>2731</v>
      </c>
      <c r="Y230" s="44"/>
      <c r="Z230" s="44"/>
    </row>
    <row r="231" spans="1:26" x14ac:dyDescent="0.3">
      <c r="A231" s="37" t="s">
        <v>292</v>
      </c>
      <c r="B231" s="38" t="s">
        <v>679</v>
      </c>
      <c r="C231" s="46" t="s">
        <v>1107</v>
      </c>
      <c r="D231" s="46" t="s">
        <v>679</v>
      </c>
      <c r="E231" s="47" t="s">
        <v>2732</v>
      </c>
      <c r="F231" s="48" t="s">
        <v>2733</v>
      </c>
      <c r="G231" s="47" t="s">
        <v>2734</v>
      </c>
      <c r="H231" s="48" t="s">
        <v>2735</v>
      </c>
      <c r="I231" s="47" t="s">
        <v>2736</v>
      </c>
      <c r="J231" s="48" t="s">
        <v>2737</v>
      </c>
      <c r="K231" s="49" t="s">
        <v>2738</v>
      </c>
      <c r="L231" s="49" t="s">
        <v>2739</v>
      </c>
      <c r="M231" s="37" t="s">
        <v>679</v>
      </c>
      <c r="N231" s="50" t="s">
        <v>1107</v>
      </c>
      <c r="O231" s="50" t="s">
        <v>679</v>
      </c>
      <c r="P231" s="42" t="s">
        <v>2732</v>
      </c>
      <c r="Q231" s="43" t="s">
        <v>2733</v>
      </c>
      <c r="R231" s="42" t="s">
        <v>2734</v>
      </c>
      <c r="S231" s="43" t="s">
        <v>2735</v>
      </c>
      <c r="T231" s="42" t="s">
        <v>2736</v>
      </c>
      <c r="U231" s="43" t="s">
        <v>2737</v>
      </c>
      <c r="V231" s="49" t="s">
        <v>2738</v>
      </c>
      <c r="W231" s="49" t="s">
        <v>2739</v>
      </c>
      <c r="Y231" s="44"/>
      <c r="Z231" s="44"/>
    </row>
    <row r="232" spans="1:26" x14ac:dyDescent="0.3">
      <c r="A232" s="63" t="s">
        <v>293</v>
      </c>
      <c r="B232" s="38" t="s">
        <v>466</v>
      </c>
      <c r="C232" s="46" t="s">
        <v>1091</v>
      </c>
      <c r="D232" s="46" t="s">
        <v>466</v>
      </c>
      <c r="E232" s="47" t="s">
        <v>2740</v>
      </c>
      <c r="F232" s="48" t="s">
        <v>2741</v>
      </c>
      <c r="G232" s="47" t="s">
        <v>2742</v>
      </c>
      <c r="H232" s="48" t="s">
        <v>2743</v>
      </c>
      <c r="I232" s="47" t="s">
        <v>2744</v>
      </c>
      <c r="J232" s="48" t="s">
        <v>2745</v>
      </c>
      <c r="K232" s="49" t="s">
        <v>2746</v>
      </c>
      <c r="L232" s="49" t="s">
        <v>2747</v>
      </c>
      <c r="M232" s="37" t="s">
        <v>466</v>
      </c>
      <c r="N232" s="50" t="s">
        <v>1091</v>
      </c>
      <c r="O232" s="50" t="s">
        <v>466</v>
      </c>
      <c r="P232" s="42" t="s">
        <v>2740</v>
      </c>
      <c r="Q232" s="43" t="s">
        <v>2741</v>
      </c>
      <c r="R232" s="42" t="s">
        <v>2742</v>
      </c>
      <c r="S232" s="43" t="s">
        <v>2743</v>
      </c>
      <c r="T232" s="42" t="s">
        <v>2744</v>
      </c>
      <c r="U232" s="43" t="s">
        <v>2745</v>
      </c>
      <c r="V232" s="49" t="s">
        <v>2746</v>
      </c>
      <c r="W232" s="49" t="s">
        <v>2747</v>
      </c>
      <c r="Y232" s="44"/>
      <c r="Z232" s="44"/>
    </row>
    <row r="233" spans="1:26" x14ac:dyDescent="0.3">
      <c r="A233" s="37" t="s">
        <v>294</v>
      </c>
      <c r="B233" s="38" t="s">
        <v>680</v>
      </c>
      <c r="C233" s="46" t="s">
        <v>294</v>
      </c>
      <c r="D233" s="46" t="s">
        <v>680</v>
      </c>
      <c r="E233" s="47" t="s">
        <v>2748</v>
      </c>
      <c r="F233" s="48" t="s">
        <v>2749</v>
      </c>
      <c r="G233" s="47" t="s">
        <v>2750</v>
      </c>
      <c r="H233" s="48" t="s">
        <v>2751</v>
      </c>
      <c r="I233" s="47" t="s">
        <v>2752</v>
      </c>
      <c r="J233" s="48" t="s">
        <v>2753</v>
      </c>
      <c r="K233" s="49" t="s">
        <v>4528</v>
      </c>
      <c r="L233" s="49" t="s">
        <v>2755</v>
      </c>
      <c r="M233" s="37" t="s">
        <v>680</v>
      </c>
      <c r="N233" s="50" t="s">
        <v>294</v>
      </c>
      <c r="O233" s="50" t="s">
        <v>680</v>
      </c>
      <c r="P233" s="42" t="s">
        <v>2748</v>
      </c>
      <c r="Q233" s="43" t="s">
        <v>2749</v>
      </c>
      <c r="R233" s="42" t="s">
        <v>2750</v>
      </c>
      <c r="S233" s="43" t="s">
        <v>2751</v>
      </c>
      <c r="T233" s="42" t="s">
        <v>2752</v>
      </c>
      <c r="U233" s="43" t="s">
        <v>2753</v>
      </c>
      <c r="V233" s="49" t="s">
        <v>4528</v>
      </c>
      <c r="W233" s="49" t="s">
        <v>2755</v>
      </c>
      <c r="Y233" s="44"/>
      <c r="Z233" s="44"/>
    </row>
    <row r="234" spans="1:26" x14ac:dyDescent="0.3">
      <c r="A234" s="37" t="s">
        <v>295</v>
      </c>
      <c r="B234" s="38" t="s">
        <v>681</v>
      </c>
      <c r="C234" s="46" t="s">
        <v>851</v>
      </c>
      <c r="D234" s="46" t="s">
        <v>681</v>
      </c>
      <c r="E234" s="47" t="s">
        <v>2756</v>
      </c>
      <c r="F234" s="48" t="s">
        <v>2749</v>
      </c>
      <c r="G234" s="47" t="s">
        <v>2757</v>
      </c>
      <c r="H234" s="48" t="s">
        <v>2751</v>
      </c>
      <c r="I234" s="47" t="s">
        <v>2758</v>
      </c>
      <c r="J234" s="48" t="s">
        <v>2753</v>
      </c>
      <c r="K234" s="49" t="s">
        <v>2759</v>
      </c>
      <c r="L234" s="49" t="s">
        <v>2755</v>
      </c>
      <c r="M234" s="37" t="s">
        <v>681</v>
      </c>
      <c r="N234" s="50" t="s">
        <v>851</v>
      </c>
      <c r="O234" s="50" t="s">
        <v>681</v>
      </c>
      <c r="P234" s="42" t="s">
        <v>2756</v>
      </c>
      <c r="Q234" s="43" t="s">
        <v>2749</v>
      </c>
      <c r="R234" s="42" t="s">
        <v>2757</v>
      </c>
      <c r="S234" s="43" t="s">
        <v>2751</v>
      </c>
      <c r="T234" s="42" t="s">
        <v>2758</v>
      </c>
      <c r="U234" s="43" t="s">
        <v>2753</v>
      </c>
      <c r="V234" s="49" t="s">
        <v>2759</v>
      </c>
      <c r="W234" s="49" t="s">
        <v>2755</v>
      </c>
      <c r="Y234" s="44"/>
      <c r="Z234" s="44"/>
    </row>
    <row r="235" spans="1:26" x14ac:dyDescent="0.3">
      <c r="A235" s="37" t="s">
        <v>296</v>
      </c>
      <c r="B235" s="38" t="s">
        <v>459</v>
      </c>
      <c r="C235" s="46" t="s">
        <v>296</v>
      </c>
      <c r="D235" s="46" t="s">
        <v>459</v>
      </c>
      <c r="E235" s="47" t="s">
        <v>2760</v>
      </c>
      <c r="F235" s="48" t="s">
        <v>2761</v>
      </c>
      <c r="G235" s="47" t="s">
        <v>2762</v>
      </c>
      <c r="H235" s="48" t="s">
        <v>2763</v>
      </c>
      <c r="I235" s="47" t="s">
        <v>2764</v>
      </c>
      <c r="J235" s="48" t="s">
        <v>2765</v>
      </c>
      <c r="K235" s="49" t="s">
        <v>2766</v>
      </c>
      <c r="L235" s="49" t="s">
        <v>2767</v>
      </c>
      <c r="M235" s="37" t="s">
        <v>459</v>
      </c>
      <c r="N235" s="50" t="s">
        <v>296</v>
      </c>
      <c r="O235" s="50" t="s">
        <v>459</v>
      </c>
      <c r="P235" s="42" t="s">
        <v>2760</v>
      </c>
      <c r="Q235" s="43" t="s">
        <v>2761</v>
      </c>
      <c r="R235" s="42" t="s">
        <v>2762</v>
      </c>
      <c r="S235" s="43" t="s">
        <v>2763</v>
      </c>
      <c r="T235" s="42" t="s">
        <v>2764</v>
      </c>
      <c r="U235" s="43" t="s">
        <v>2765</v>
      </c>
      <c r="V235" s="49" t="s">
        <v>2766</v>
      </c>
      <c r="W235" s="49" t="s">
        <v>2767</v>
      </c>
      <c r="Y235" s="44"/>
      <c r="Z235" s="44"/>
    </row>
    <row r="236" spans="1:26" x14ac:dyDescent="0.3">
      <c r="A236" s="37" t="s">
        <v>297</v>
      </c>
      <c r="B236" s="38" t="s">
        <v>443</v>
      </c>
      <c r="C236" s="46" t="s">
        <v>297</v>
      </c>
      <c r="D236" s="46" t="s">
        <v>682</v>
      </c>
      <c r="E236" s="47" t="s">
        <v>2768</v>
      </c>
      <c r="F236" s="48" t="s">
        <v>2769</v>
      </c>
      <c r="G236" s="47" t="s">
        <v>2770</v>
      </c>
      <c r="H236" s="48" t="s">
        <v>2771</v>
      </c>
      <c r="I236" s="47" t="s">
        <v>2772</v>
      </c>
      <c r="J236" s="48" t="s">
        <v>2773</v>
      </c>
      <c r="K236" s="49" t="s">
        <v>2774</v>
      </c>
      <c r="L236" s="49" t="s">
        <v>2775</v>
      </c>
      <c r="M236" s="37" t="s">
        <v>443</v>
      </c>
      <c r="N236" s="50" t="s">
        <v>297</v>
      </c>
      <c r="O236" s="50" t="s">
        <v>682</v>
      </c>
      <c r="P236" s="42" t="s">
        <v>2768</v>
      </c>
      <c r="Q236" s="43" t="s">
        <v>2769</v>
      </c>
      <c r="R236" s="42" t="s">
        <v>2770</v>
      </c>
      <c r="S236" s="43" t="s">
        <v>2771</v>
      </c>
      <c r="T236" s="42" t="s">
        <v>2772</v>
      </c>
      <c r="U236" s="43" t="s">
        <v>2773</v>
      </c>
      <c r="V236" s="49" t="s">
        <v>2774</v>
      </c>
      <c r="W236" s="49" t="s">
        <v>2775</v>
      </c>
      <c r="Y236" s="44"/>
      <c r="Z236" s="44"/>
    </row>
    <row r="237" spans="1:26" x14ac:dyDescent="0.3">
      <c r="A237" s="52" t="s">
        <v>298</v>
      </c>
      <c r="B237" s="53" t="s">
        <v>1184</v>
      </c>
      <c r="C237" s="54" t="s">
        <v>298</v>
      </c>
      <c r="D237" s="54" t="s">
        <v>1184</v>
      </c>
      <c r="E237" s="47" t="s">
        <v>2776</v>
      </c>
      <c r="F237" s="48" t="s">
        <v>2777</v>
      </c>
      <c r="G237" s="47" t="s">
        <v>2778</v>
      </c>
      <c r="H237" s="48" t="s">
        <v>2779</v>
      </c>
      <c r="I237" s="47" t="s">
        <v>2780</v>
      </c>
      <c r="J237" s="48" t="s">
        <v>2781</v>
      </c>
      <c r="K237" s="55" t="s">
        <v>2754</v>
      </c>
      <c r="L237" s="55" t="s">
        <v>2755</v>
      </c>
      <c r="M237" s="52" t="s">
        <v>1184</v>
      </c>
      <c r="N237" s="56" t="s">
        <v>298</v>
      </c>
      <c r="O237" s="56" t="s">
        <v>1184</v>
      </c>
      <c r="P237" s="42" t="s">
        <v>2776</v>
      </c>
      <c r="Q237" s="43" t="s">
        <v>2777</v>
      </c>
      <c r="R237" s="42" t="s">
        <v>2778</v>
      </c>
      <c r="S237" s="43" t="s">
        <v>2779</v>
      </c>
      <c r="T237" s="42" t="s">
        <v>2780</v>
      </c>
      <c r="U237" s="43" t="s">
        <v>2781</v>
      </c>
      <c r="V237" s="55" t="s">
        <v>2754</v>
      </c>
      <c r="W237" s="55" t="s">
        <v>2755</v>
      </c>
      <c r="Y237" s="44"/>
      <c r="Z237" s="44"/>
    </row>
    <row r="238" spans="1:26" x14ac:dyDescent="0.3">
      <c r="A238" s="57" t="s">
        <v>299</v>
      </c>
      <c r="B238" s="58" t="s">
        <v>683</v>
      </c>
      <c r="C238" s="58" t="s">
        <v>1013</v>
      </c>
      <c r="D238" s="58" t="s">
        <v>683</v>
      </c>
      <c r="E238" s="59" t="s">
        <v>4210</v>
      </c>
      <c r="F238" s="60" t="s">
        <v>4211</v>
      </c>
      <c r="G238" s="59" t="s">
        <v>4212</v>
      </c>
      <c r="H238" s="60" t="s">
        <v>4213</v>
      </c>
      <c r="I238" s="59" t="s">
        <v>4214</v>
      </c>
      <c r="J238" s="60" t="s">
        <v>4215</v>
      </c>
      <c r="K238" s="61" t="s">
        <v>4216</v>
      </c>
      <c r="L238" s="61" t="s">
        <v>4217</v>
      </c>
      <c r="M238" s="58" t="s">
        <v>683</v>
      </c>
      <c r="N238" s="58" t="s">
        <v>1013</v>
      </c>
      <c r="O238" s="58" t="s">
        <v>683</v>
      </c>
      <c r="P238" s="42" t="s">
        <v>4210</v>
      </c>
      <c r="Q238" s="43" t="s">
        <v>4211</v>
      </c>
      <c r="R238" s="42" t="s">
        <v>4212</v>
      </c>
      <c r="S238" s="43" t="s">
        <v>4213</v>
      </c>
      <c r="T238" s="42" t="s">
        <v>4214</v>
      </c>
      <c r="U238" s="43" t="s">
        <v>4215</v>
      </c>
      <c r="V238" s="61" t="s">
        <v>4216</v>
      </c>
      <c r="W238" s="61" t="s">
        <v>4217</v>
      </c>
      <c r="Y238" s="44"/>
      <c r="Z238" s="44"/>
    </row>
    <row r="239" spans="1:26" x14ac:dyDescent="0.3">
      <c r="A239" s="37" t="s">
        <v>300</v>
      </c>
      <c r="B239" s="38" t="s">
        <v>3898</v>
      </c>
      <c r="C239" s="46" t="s">
        <v>300</v>
      </c>
      <c r="D239" s="46" t="s">
        <v>3898</v>
      </c>
      <c r="E239" s="47" t="s">
        <v>2782</v>
      </c>
      <c r="F239" s="48" t="s">
        <v>4080</v>
      </c>
      <c r="G239" s="47" t="s">
        <v>2784</v>
      </c>
      <c r="H239" s="48" t="s">
        <v>4081</v>
      </c>
      <c r="I239" s="47" t="s">
        <v>2786</v>
      </c>
      <c r="J239" s="48" t="s">
        <v>4082</v>
      </c>
      <c r="K239" s="49" t="s">
        <v>2788</v>
      </c>
      <c r="L239" s="49" t="s">
        <v>4083</v>
      </c>
      <c r="M239" s="37" t="s">
        <v>684</v>
      </c>
      <c r="N239" s="50" t="s">
        <v>965</v>
      </c>
      <c r="O239" s="50" t="s">
        <v>684</v>
      </c>
      <c r="P239" s="42" t="s">
        <v>2782</v>
      </c>
      <c r="Q239" s="43" t="s">
        <v>2783</v>
      </c>
      <c r="R239" s="42" t="s">
        <v>2784</v>
      </c>
      <c r="S239" s="43" t="s">
        <v>2785</v>
      </c>
      <c r="T239" s="42" t="s">
        <v>2786</v>
      </c>
      <c r="U239" s="43" t="s">
        <v>2787</v>
      </c>
      <c r="V239" s="49" t="s">
        <v>2788</v>
      </c>
      <c r="W239" s="49" t="s">
        <v>4385</v>
      </c>
      <c r="Y239" s="44"/>
      <c r="Z239" s="44"/>
    </row>
    <row r="240" spans="1:26" x14ac:dyDescent="0.3">
      <c r="A240" s="37" t="s">
        <v>301</v>
      </c>
      <c r="B240" s="38" t="s">
        <v>3899</v>
      </c>
      <c r="C240" s="46" t="s">
        <v>301</v>
      </c>
      <c r="D240" s="46" t="s">
        <v>3933</v>
      </c>
      <c r="E240" s="47" t="s">
        <v>2789</v>
      </c>
      <c r="F240" s="48" t="s">
        <v>4084</v>
      </c>
      <c r="G240" s="47" t="s">
        <v>2791</v>
      </c>
      <c r="H240" s="48" t="s">
        <v>4085</v>
      </c>
      <c r="I240" s="47" t="s">
        <v>2793</v>
      </c>
      <c r="J240" s="48" t="s">
        <v>4086</v>
      </c>
      <c r="K240" s="49" t="s">
        <v>2795</v>
      </c>
      <c r="L240" s="49" t="s">
        <v>4087</v>
      </c>
      <c r="M240" s="37" t="s">
        <v>907</v>
      </c>
      <c r="N240" s="50" t="s">
        <v>966</v>
      </c>
      <c r="O240" s="50" t="s">
        <v>685</v>
      </c>
      <c r="P240" s="42" t="s">
        <v>2789</v>
      </c>
      <c r="Q240" s="43" t="s">
        <v>2790</v>
      </c>
      <c r="R240" s="42" t="s">
        <v>2791</v>
      </c>
      <c r="S240" s="43" t="s">
        <v>2792</v>
      </c>
      <c r="T240" s="42" t="s">
        <v>2793</v>
      </c>
      <c r="U240" s="43" t="s">
        <v>2794</v>
      </c>
      <c r="V240" s="49" t="s">
        <v>2795</v>
      </c>
      <c r="W240" s="49" t="s">
        <v>4386</v>
      </c>
      <c r="Y240" s="44"/>
      <c r="Z240" s="44"/>
    </row>
    <row r="241" spans="1:26" x14ac:dyDescent="0.3">
      <c r="A241" s="37" t="s">
        <v>303</v>
      </c>
      <c r="B241" s="38" t="s">
        <v>458</v>
      </c>
      <c r="C241" s="46" t="s">
        <v>303</v>
      </c>
      <c r="D241" s="46" t="s">
        <v>458</v>
      </c>
      <c r="E241" s="47" t="s">
        <v>2796</v>
      </c>
      <c r="F241" s="48" t="s">
        <v>2797</v>
      </c>
      <c r="G241" s="47" t="s">
        <v>2798</v>
      </c>
      <c r="H241" s="48" t="s">
        <v>2799</v>
      </c>
      <c r="I241" s="47" t="s">
        <v>2800</v>
      </c>
      <c r="J241" s="48" t="s">
        <v>2801</v>
      </c>
      <c r="K241" s="49" t="s">
        <v>4483</v>
      </c>
      <c r="L241" s="49" t="s">
        <v>4503</v>
      </c>
      <c r="M241" s="37" t="s">
        <v>458</v>
      </c>
      <c r="N241" s="50" t="s">
        <v>303</v>
      </c>
      <c r="O241" s="50" t="s">
        <v>458</v>
      </c>
      <c r="P241" s="42" t="s">
        <v>2796</v>
      </c>
      <c r="Q241" s="43" t="s">
        <v>2797</v>
      </c>
      <c r="R241" s="42" t="s">
        <v>2798</v>
      </c>
      <c r="S241" s="43" t="s">
        <v>2799</v>
      </c>
      <c r="T241" s="42" t="s">
        <v>2800</v>
      </c>
      <c r="U241" s="43" t="s">
        <v>2801</v>
      </c>
      <c r="V241" s="49" t="s">
        <v>4483</v>
      </c>
      <c r="W241" s="49" t="s">
        <v>4503</v>
      </c>
      <c r="Y241" s="44"/>
      <c r="Z241" s="44"/>
    </row>
    <row r="242" spans="1:26" x14ac:dyDescent="0.3">
      <c r="A242" s="37" t="s">
        <v>304</v>
      </c>
      <c r="B242" s="38" t="s">
        <v>686</v>
      </c>
      <c r="C242" s="46" t="s">
        <v>1014</v>
      </c>
      <c r="D242" s="46" t="s">
        <v>686</v>
      </c>
      <c r="E242" s="47" t="s">
        <v>2802</v>
      </c>
      <c r="F242" s="48" t="s">
        <v>2803</v>
      </c>
      <c r="G242" s="47" t="s">
        <v>2804</v>
      </c>
      <c r="H242" s="48" t="s">
        <v>2805</v>
      </c>
      <c r="I242" s="47" t="s">
        <v>2806</v>
      </c>
      <c r="J242" s="48" t="s">
        <v>2807</v>
      </c>
      <c r="K242" s="49" t="s">
        <v>2808</v>
      </c>
      <c r="L242" s="49" t="s">
        <v>2809</v>
      </c>
      <c r="M242" s="37" t="s">
        <v>686</v>
      </c>
      <c r="N242" s="50" t="s">
        <v>1014</v>
      </c>
      <c r="O242" s="50" t="s">
        <v>686</v>
      </c>
      <c r="P242" s="42" t="s">
        <v>2802</v>
      </c>
      <c r="Q242" s="43" t="s">
        <v>2803</v>
      </c>
      <c r="R242" s="42" t="s">
        <v>2804</v>
      </c>
      <c r="S242" s="43" t="s">
        <v>2805</v>
      </c>
      <c r="T242" s="42" t="s">
        <v>2806</v>
      </c>
      <c r="U242" s="43" t="s">
        <v>2807</v>
      </c>
      <c r="V242" s="49" t="s">
        <v>2808</v>
      </c>
      <c r="W242" s="49" t="s">
        <v>4387</v>
      </c>
      <c r="Y242" s="44"/>
      <c r="Z242" s="44"/>
    </row>
    <row r="243" spans="1:26" x14ac:dyDescent="0.3">
      <c r="A243" s="52" t="s">
        <v>305</v>
      </c>
      <c r="B243" s="53" t="s">
        <v>1185</v>
      </c>
      <c r="C243" s="54" t="s">
        <v>1200</v>
      </c>
      <c r="D243" s="54" t="s">
        <v>1185</v>
      </c>
      <c r="E243" s="47" t="s">
        <v>2810</v>
      </c>
      <c r="F243" s="48" t="s">
        <v>2811</v>
      </c>
      <c r="G243" s="47" t="s">
        <v>2812</v>
      </c>
      <c r="H243" s="48" t="s">
        <v>2813</v>
      </c>
      <c r="I243" s="47" t="s">
        <v>2814</v>
      </c>
      <c r="J243" s="48" t="s">
        <v>2815</v>
      </c>
      <c r="K243" s="55" t="s">
        <v>2816</v>
      </c>
      <c r="L243" s="55" t="s">
        <v>2817</v>
      </c>
      <c r="M243" s="52" t="s">
        <v>1185</v>
      </c>
      <c r="N243" s="56" t="s">
        <v>1200</v>
      </c>
      <c r="O243" s="56" t="s">
        <v>1185</v>
      </c>
      <c r="P243" s="42" t="s">
        <v>2810</v>
      </c>
      <c r="Q243" s="43" t="s">
        <v>2811</v>
      </c>
      <c r="R243" s="42" t="s">
        <v>2812</v>
      </c>
      <c r="S243" s="43" t="s">
        <v>2813</v>
      </c>
      <c r="T243" s="42" t="s">
        <v>2814</v>
      </c>
      <c r="U243" s="43" t="s">
        <v>2815</v>
      </c>
      <c r="V243" s="55" t="s">
        <v>2816</v>
      </c>
      <c r="W243" s="55" t="s">
        <v>2817</v>
      </c>
      <c r="Y243" s="44"/>
      <c r="Z243" s="44"/>
    </row>
    <row r="244" spans="1:26" x14ac:dyDescent="0.3">
      <c r="A244" s="37" t="s">
        <v>306</v>
      </c>
      <c r="B244" s="62" t="s">
        <v>687</v>
      </c>
      <c r="C244" s="46" t="s">
        <v>1051</v>
      </c>
      <c r="D244" s="46" t="s">
        <v>687</v>
      </c>
      <c r="E244" s="47" t="s">
        <v>2818</v>
      </c>
      <c r="F244" s="48" t="s">
        <v>4440</v>
      </c>
      <c r="G244" s="47" t="s">
        <v>2819</v>
      </c>
      <c r="H244" s="48" t="s">
        <v>4454</v>
      </c>
      <c r="I244" s="47" t="s">
        <v>2820</v>
      </c>
      <c r="J244" s="48" t="s">
        <v>4468</v>
      </c>
      <c r="K244" s="49" t="s">
        <v>4545</v>
      </c>
      <c r="L244" s="49" t="s">
        <v>4784</v>
      </c>
      <c r="M244" s="37" t="s">
        <v>687</v>
      </c>
      <c r="N244" s="50" t="s">
        <v>1051</v>
      </c>
      <c r="O244" s="50" t="s">
        <v>687</v>
      </c>
      <c r="P244" s="42" t="s">
        <v>2818</v>
      </c>
      <c r="Q244" s="43" t="s">
        <v>4440</v>
      </c>
      <c r="R244" s="42" t="s">
        <v>2819</v>
      </c>
      <c r="S244" s="43" t="s">
        <v>4454</v>
      </c>
      <c r="T244" s="42" t="s">
        <v>2820</v>
      </c>
      <c r="U244" s="43" t="s">
        <v>4468</v>
      </c>
      <c r="V244" s="49" t="s">
        <v>4545</v>
      </c>
      <c r="W244" s="49" t="s">
        <v>4784</v>
      </c>
      <c r="Y244" s="44"/>
      <c r="Z244" s="44"/>
    </row>
    <row r="245" spans="1:26" x14ac:dyDescent="0.3">
      <c r="A245" s="37" t="s">
        <v>307</v>
      </c>
      <c r="B245" s="38" t="s">
        <v>688</v>
      </c>
      <c r="C245" s="46" t="s">
        <v>307</v>
      </c>
      <c r="D245" s="46" t="s">
        <v>688</v>
      </c>
      <c r="E245" s="47" t="s">
        <v>2821</v>
      </c>
      <c r="F245" s="48" t="s">
        <v>2822</v>
      </c>
      <c r="G245" s="47" t="s">
        <v>2823</v>
      </c>
      <c r="H245" s="48" t="s">
        <v>2824</v>
      </c>
      <c r="I245" s="47" t="s">
        <v>2825</v>
      </c>
      <c r="J245" s="48" t="s">
        <v>2826</v>
      </c>
      <c r="K245" s="49" t="s">
        <v>2827</v>
      </c>
      <c r="L245" s="49" t="s">
        <v>2828</v>
      </c>
      <c r="M245" s="37" t="s">
        <v>688</v>
      </c>
      <c r="N245" s="50" t="s">
        <v>307</v>
      </c>
      <c r="O245" s="50" t="s">
        <v>688</v>
      </c>
      <c r="P245" s="42" t="s">
        <v>2821</v>
      </c>
      <c r="Q245" s="43" t="s">
        <v>2822</v>
      </c>
      <c r="R245" s="42" t="s">
        <v>2823</v>
      </c>
      <c r="S245" s="43" t="s">
        <v>2824</v>
      </c>
      <c r="T245" s="42" t="s">
        <v>2825</v>
      </c>
      <c r="U245" s="43" t="s">
        <v>2826</v>
      </c>
      <c r="V245" s="49" t="s">
        <v>2827</v>
      </c>
      <c r="W245" s="49" t="s">
        <v>2828</v>
      </c>
      <c r="Y245" s="44"/>
      <c r="Z245" s="44"/>
    </row>
    <row r="246" spans="1:26" x14ac:dyDescent="0.3">
      <c r="A246" s="37" t="s">
        <v>308</v>
      </c>
      <c r="B246" s="38" t="s">
        <v>460</v>
      </c>
      <c r="C246" s="46" t="s">
        <v>308</v>
      </c>
      <c r="D246" s="46" t="s">
        <v>689</v>
      </c>
      <c r="E246" s="47" t="s">
        <v>2829</v>
      </c>
      <c r="F246" s="48" t="s">
        <v>2830</v>
      </c>
      <c r="G246" s="47" t="s">
        <v>2831</v>
      </c>
      <c r="H246" s="48" t="s">
        <v>2832</v>
      </c>
      <c r="I246" s="47" t="s">
        <v>2833</v>
      </c>
      <c r="J246" s="48" t="s">
        <v>2834</v>
      </c>
      <c r="K246" s="49" t="s">
        <v>2835</v>
      </c>
      <c r="L246" s="49" t="s">
        <v>2836</v>
      </c>
      <c r="M246" s="37" t="s">
        <v>460</v>
      </c>
      <c r="N246" s="50" t="s">
        <v>308</v>
      </c>
      <c r="O246" s="50" t="s">
        <v>689</v>
      </c>
      <c r="P246" s="42" t="s">
        <v>2829</v>
      </c>
      <c r="Q246" s="43" t="s">
        <v>2830</v>
      </c>
      <c r="R246" s="42" t="s">
        <v>2831</v>
      </c>
      <c r="S246" s="43" t="s">
        <v>2832</v>
      </c>
      <c r="T246" s="42" t="s">
        <v>2833</v>
      </c>
      <c r="U246" s="43" t="s">
        <v>2834</v>
      </c>
      <c r="V246" s="49" t="s">
        <v>2835</v>
      </c>
      <c r="W246" s="49" t="s">
        <v>2836</v>
      </c>
      <c r="Y246" s="44"/>
      <c r="Z246" s="44"/>
    </row>
    <row r="247" spans="1:26" x14ac:dyDescent="0.3">
      <c r="A247" s="37" t="s">
        <v>309</v>
      </c>
      <c r="B247" s="38" t="s">
        <v>690</v>
      </c>
      <c r="C247" s="46" t="s">
        <v>309</v>
      </c>
      <c r="D247" s="46" t="s">
        <v>690</v>
      </c>
      <c r="E247" s="47" t="s">
        <v>2837</v>
      </c>
      <c r="F247" s="48" t="s">
        <v>2838</v>
      </c>
      <c r="G247" s="47" t="s">
        <v>2839</v>
      </c>
      <c r="H247" s="48" t="s">
        <v>2840</v>
      </c>
      <c r="I247" s="47" t="s">
        <v>2841</v>
      </c>
      <c r="J247" s="48" t="s">
        <v>2842</v>
      </c>
      <c r="K247" s="49" t="s">
        <v>2843</v>
      </c>
      <c r="L247" s="49" t="s">
        <v>2844</v>
      </c>
      <c r="M247" s="37" t="s">
        <v>690</v>
      </c>
      <c r="N247" s="50" t="s">
        <v>309</v>
      </c>
      <c r="O247" s="50" t="s">
        <v>690</v>
      </c>
      <c r="P247" s="42" t="s">
        <v>2837</v>
      </c>
      <c r="Q247" s="43" t="s">
        <v>2838</v>
      </c>
      <c r="R247" s="42" t="s">
        <v>2839</v>
      </c>
      <c r="S247" s="43" t="s">
        <v>2840</v>
      </c>
      <c r="T247" s="42" t="s">
        <v>2841</v>
      </c>
      <c r="U247" s="43" t="s">
        <v>2842</v>
      </c>
      <c r="V247" s="49" t="s">
        <v>2843</v>
      </c>
      <c r="W247" s="49" t="s">
        <v>2844</v>
      </c>
      <c r="Y247" s="44"/>
      <c r="Z247" s="44"/>
    </row>
    <row r="248" spans="1:26" x14ac:dyDescent="0.3">
      <c r="A248" s="63" t="s">
        <v>310</v>
      </c>
      <c r="B248" s="38" t="s">
        <v>691</v>
      </c>
      <c r="C248" s="46" t="s">
        <v>1092</v>
      </c>
      <c r="D248" s="46" t="s">
        <v>691</v>
      </c>
      <c r="E248" s="47" t="s">
        <v>2845</v>
      </c>
      <c r="F248" s="48" t="s">
        <v>2846</v>
      </c>
      <c r="G248" s="47" t="s">
        <v>2847</v>
      </c>
      <c r="H248" s="48" t="s">
        <v>2848</v>
      </c>
      <c r="I248" s="47" t="s">
        <v>2849</v>
      </c>
      <c r="J248" s="48" t="s">
        <v>2850</v>
      </c>
      <c r="K248" s="49" t="s">
        <v>2851</v>
      </c>
      <c r="L248" s="49" t="s">
        <v>2852</v>
      </c>
      <c r="M248" s="37" t="s">
        <v>691</v>
      </c>
      <c r="N248" s="50" t="s">
        <v>1092</v>
      </c>
      <c r="O248" s="50" t="s">
        <v>691</v>
      </c>
      <c r="P248" s="42" t="s">
        <v>2845</v>
      </c>
      <c r="Q248" s="43" t="s">
        <v>2846</v>
      </c>
      <c r="R248" s="42" t="s">
        <v>2847</v>
      </c>
      <c r="S248" s="43" t="s">
        <v>2848</v>
      </c>
      <c r="T248" s="42" t="s">
        <v>2849</v>
      </c>
      <c r="U248" s="43" t="s">
        <v>2850</v>
      </c>
      <c r="V248" s="49" t="s">
        <v>2851</v>
      </c>
      <c r="W248" s="49" t="s">
        <v>2852</v>
      </c>
      <c r="Y248" s="44"/>
      <c r="Z248" s="44"/>
    </row>
    <row r="249" spans="1:26" x14ac:dyDescent="0.3">
      <c r="A249" s="37" t="s">
        <v>311</v>
      </c>
      <c r="B249" s="38" t="s">
        <v>451</v>
      </c>
      <c r="C249" s="46" t="s">
        <v>311</v>
      </c>
      <c r="D249" s="46" t="s">
        <v>451</v>
      </c>
      <c r="E249" s="47" t="s">
        <v>2853</v>
      </c>
      <c r="F249" s="48" t="s">
        <v>2854</v>
      </c>
      <c r="G249" s="47" t="s">
        <v>2855</v>
      </c>
      <c r="H249" s="48" t="s">
        <v>2856</v>
      </c>
      <c r="I249" s="47" t="s">
        <v>2857</v>
      </c>
      <c r="J249" s="48" t="s">
        <v>2858</v>
      </c>
      <c r="K249" s="49" t="s">
        <v>4564</v>
      </c>
      <c r="L249" s="49" t="s">
        <v>4594</v>
      </c>
      <c r="M249" s="37" t="s">
        <v>451</v>
      </c>
      <c r="N249" s="50" t="s">
        <v>311</v>
      </c>
      <c r="O249" s="50" t="s">
        <v>451</v>
      </c>
      <c r="P249" s="42" t="s">
        <v>2853</v>
      </c>
      <c r="Q249" s="43" t="s">
        <v>2854</v>
      </c>
      <c r="R249" s="42" t="s">
        <v>2855</v>
      </c>
      <c r="S249" s="43" t="s">
        <v>2856</v>
      </c>
      <c r="T249" s="42" t="s">
        <v>2857</v>
      </c>
      <c r="U249" s="43" t="s">
        <v>2858</v>
      </c>
      <c r="V249" s="49" t="s">
        <v>4564</v>
      </c>
      <c r="W249" s="49" t="s">
        <v>4594</v>
      </c>
      <c r="Y249" s="44"/>
      <c r="Z249" s="44"/>
    </row>
    <row r="250" spans="1:26" x14ac:dyDescent="0.3">
      <c r="A250" s="37" t="s">
        <v>70</v>
      </c>
      <c r="B250" s="38" t="s">
        <v>515</v>
      </c>
      <c r="C250" s="46" t="s">
        <v>1030</v>
      </c>
      <c r="D250" s="46" t="s">
        <v>515</v>
      </c>
      <c r="E250" s="47" t="s">
        <v>2859</v>
      </c>
      <c r="F250" s="48" t="s">
        <v>1499</v>
      </c>
      <c r="G250" s="47" t="s">
        <v>2860</v>
      </c>
      <c r="H250" s="48" t="s">
        <v>1501</v>
      </c>
      <c r="I250" s="47" t="s">
        <v>2861</v>
      </c>
      <c r="J250" s="48" t="s">
        <v>1503</v>
      </c>
      <c r="K250" s="49" t="s">
        <v>4484</v>
      </c>
      <c r="L250" s="49" t="s">
        <v>4494</v>
      </c>
      <c r="M250" s="37" t="s">
        <v>515</v>
      </c>
      <c r="N250" s="50" t="s">
        <v>1030</v>
      </c>
      <c r="O250" s="50" t="s">
        <v>515</v>
      </c>
      <c r="P250" s="42" t="s">
        <v>2859</v>
      </c>
      <c r="Q250" s="43" t="s">
        <v>1499</v>
      </c>
      <c r="R250" s="42" t="s">
        <v>2860</v>
      </c>
      <c r="S250" s="43" t="s">
        <v>1501</v>
      </c>
      <c r="T250" s="42" t="s">
        <v>2861</v>
      </c>
      <c r="U250" s="43" t="s">
        <v>1503</v>
      </c>
      <c r="V250" s="49" t="s">
        <v>4484</v>
      </c>
      <c r="W250" s="49" t="s">
        <v>4494</v>
      </c>
      <c r="Y250" s="44"/>
      <c r="Z250" s="44"/>
    </row>
    <row r="251" spans="1:26" x14ac:dyDescent="0.3">
      <c r="A251" s="37" t="s">
        <v>314</v>
      </c>
      <c r="B251" s="38" t="s">
        <v>692</v>
      </c>
      <c r="C251" s="46" t="s">
        <v>852</v>
      </c>
      <c r="D251" s="46" t="s">
        <v>692</v>
      </c>
      <c r="E251" s="47" t="s">
        <v>2862</v>
      </c>
      <c r="F251" s="48" t="s">
        <v>2863</v>
      </c>
      <c r="G251" s="47" t="s">
        <v>2864</v>
      </c>
      <c r="H251" s="48" t="s">
        <v>2865</v>
      </c>
      <c r="I251" s="47" t="s">
        <v>2866</v>
      </c>
      <c r="J251" s="48" t="s">
        <v>2867</v>
      </c>
      <c r="K251" s="49" t="s">
        <v>4529</v>
      </c>
      <c r="L251" s="49" t="s">
        <v>2869</v>
      </c>
      <c r="M251" s="37" t="s">
        <v>692</v>
      </c>
      <c r="N251" s="50" t="s">
        <v>852</v>
      </c>
      <c r="O251" s="50" t="s">
        <v>692</v>
      </c>
      <c r="P251" s="42" t="s">
        <v>2862</v>
      </c>
      <c r="Q251" s="43" t="s">
        <v>2863</v>
      </c>
      <c r="R251" s="42" t="s">
        <v>2864</v>
      </c>
      <c r="S251" s="43" t="s">
        <v>2865</v>
      </c>
      <c r="T251" s="42" t="s">
        <v>2866</v>
      </c>
      <c r="U251" s="43" t="s">
        <v>2867</v>
      </c>
      <c r="V251" s="49" t="s">
        <v>4529</v>
      </c>
      <c r="W251" s="49" t="s">
        <v>2869</v>
      </c>
      <c r="Y251" s="44"/>
      <c r="Z251" s="44"/>
    </row>
    <row r="252" spans="1:26" x14ac:dyDescent="0.3">
      <c r="A252" s="37" t="s">
        <v>315</v>
      </c>
      <c r="B252" s="38" t="s">
        <v>693</v>
      </c>
      <c r="C252" s="46" t="s">
        <v>1015</v>
      </c>
      <c r="D252" s="46" t="s">
        <v>693</v>
      </c>
      <c r="E252" s="47" t="s">
        <v>2870</v>
      </c>
      <c r="F252" s="48" t="s">
        <v>2871</v>
      </c>
      <c r="G252" s="47" t="s">
        <v>2872</v>
      </c>
      <c r="H252" s="48" t="s">
        <v>2873</v>
      </c>
      <c r="I252" s="47" t="s">
        <v>2874</v>
      </c>
      <c r="J252" s="48" t="s">
        <v>2875</v>
      </c>
      <c r="K252" s="49" t="s">
        <v>2876</v>
      </c>
      <c r="L252" s="49" t="s">
        <v>2877</v>
      </c>
      <c r="M252" s="37" t="s">
        <v>693</v>
      </c>
      <c r="N252" s="50" t="s">
        <v>1015</v>
      </c>
      <c r="O252" s="50" t="s">
        <v>693</v>
      </c>
      <c r="P252" s="42" t="s">
        <v>2870</v>
      </c>
      <c r="Q252" s="43" t="s">
        <v>2871</v>
      </c>
      <c r="R252" s="42" t="s">
        <v>2872</v>
      </c>
      <c r="S252" s="43" t="s">
        <v>2873</v>
      </c>
      <c r="T252" s="42" t="s">
        <v>2874</v>
      </c>
      <c r="U252" s="43" t="s">
        <v>2875</v>
      </c>
      <c r="V252" s="49" t="s">
        <v>2876</v>
      </c>
      <c r="W252" s="49" t="s">
        <v>4388</v>
      </c>
      <c r="Y252" s="44"/>
      <c r="Z252" s="44"/>
    </row>
    <row r="253" spans="1:26" x14ac:dyDescent="0.3">
      <c r="A253" s="37" t="s">
        <v>316</v>
      </c>
      <c r="B253" s="38" t="s">
        <v>1124</v>
      </c>
      <c r="C253" s="46" t="s">
        <v>908</v>
      </c>
      <c r="D253" s="46" t="s">
        <v>694</v>
      </c>
      <c r="E253" s="47" t="s">
        <v>2878</v>
      </c>
      <c r="F253" s="48" t="s">
        <v>2879</v>
      </c>
      <c r="G253" s="47" t="s">
        <v>2880</v>
      </c>
      <c r="H253" s="48" t="s">
        <v>2881</v>
      </c>
      <c r="I253" s="47" t="s">
        <v>2882</v>
      </c>
      <c r="J253" s="48" t="s">
        <v>2883</v>
      </c>
      <c r="K253" s="49" t="s">
        <v>2884</v>
      </c>
      <c r="L253" s="49" t="s">
        <v>2885</v>
      </c>
      <c r="M253" s="37" t="s">
        <v>1124</v>
      </c>
      <c r="N253" s="50" t="s">
        <v>908</v>
      </c>
      <c r="O253" s="50" t="s">
        <v>694</v>
      </c>
      <c r="P253" s="42" t="s">
        <v>2878</v>
      </c>
      <c r="Q253" s="43" t="s">
        <v>2879</v>
      </c>
      <c r="R253" s="42" t="s">
        <v>2880</v>
      </c>
      <c r="S253" s="43" t="s">
        <v>2881</v>
      </c>
      <c r="T253" s="42" t="s">
        <v>2882</v>
      </c>
      <c r="U253" s="43" t="s">
        <v>2883</v>
      </c>
      <c r="V253" s="49" t="s">
        <v>2884</v>
      </c>
      <c r="W253" s="49" t="s">
        <v>2885</v>
      </c>
      <c r="Y253" s="44"/>
      <c r="Z253" s="44"/>
    </row>
    <row r="254" spans="1:26" x14ac:dyDescent="0.3">
      <c r="A254" s="52" t="s">
        <v>317</v>
      </c>
      <c r="B254" s="53" t="s">
        <v>1186</v>
      </c>
      <c r="C254" s="54" t="s">
        <v>1201</v>
      </c>
      <c r="D254" s="54" t="s">
        <v>1186</v>
      </c>
      <c r="E254" s="47" t="s">
        <v>2886</v>
      </c>
      <c r="F254" s="48" t="s">
        <v>2887</v>
      </c>
      <c r="G254" s="47" t="s">
        <v>2888</v>
      </c>
      <c r="H254" s="48" t="s">
        <v>2889</v>
      </c>
      <c r="I254" s="47" t="s">
        <v>2890</v>
      </c>
      <c r="J254" s="48" t="s">
        <v>2891</v>
      </c>
      <c r="K254" s="55" t="s">
        <v>2868</v>
      </c>
      <c r="L254" s="55" t="s">
        <v>2869</v>
      </c>
      <c r="M254" s="52" t="s">
        <v>1186</v>
      </c>
      <c r="N254" s="56" t="s">
        <v>1201</v>
      </c>
      <c r="O254" s="56" t="s">
        <v>1186</v>
      </c>
      <c r="P254" s="42" t="s">
        <v>2886</v>
      </c>
      <c r="Q254" s="43" t="s">
        <v>2887</v>
      </c>
      <c r="R254" s="42" t="s">
        <v>2888</v>
      </c>
      <c r="S254" s="43" t="s">
        <v>2889</v>
      </c>
      <c r="T254" s="42" t="s">
        <v>2890</v>
      </c>
      <c r="U254" s="43" t="s">
        <v>2891</v>
      </c>
      <c r="V254" s="55" t="s">
        <v>2868</v>
      </c>
      <c r="W254" s="55" t="s">
        <v>2869</v>
      </c>
      <c r="Y254" s="44"/>
      <c r="Z254" s="44"/>
    </row>
    <row r="255" spans="1:26" x14ac:dyDescent="0.3">
      <c r="A255" s="37" t="s">
        <v>318</v>
      </c>
      <c r="B255" s="62" t="s">
        <v>695</v>
      </c>
      <c r="C255" s="46" t="s">
        <v>1052</v>
      </c>
      <c r="D255" s="46" t="s">
        <v>695</v>
      </c>
      <c r="E255" s="47" t="s">
        <v>2892</v>
      </c>
      <c r="F255" s="48" t="s">
        <v>4441</v>
      </c>
      <c r="G255" s="47" t="s">
        <v>2893</v>
      </c>
      <c r="H255" s="48" t="s">
        <v>4455</v>
      </c>
      <c r="I255" s="47" t="s">
        <v>2894</v>
      </c>
      <c r="J255" s="48" t="s">
        <v>4469</v>
      </c>
      <c r="K255" s="49" t="s">
        <v>4546</v>
      </c>
      <c r="L255" s="49" t="s">
        <v>4785</v>
      </c>
      <c r="M255" s="37" t="s">
        <v>695</v>
      </c>
      <c r="N255" s="50" t="s">
        <v>1052</v>
      </c>
      <c r="O255" s="50" t="s">
        <v>695</v>
      </c>
      <c r="P255" s="42" t="s">
        <v>2892</v>
      </c>
      <c r="Q255" s="43" t="s">
        <v>4441</v>
      </c>
      <c r="R255" s="42" t="s">
        <v>2893</v>
      </c>
      <c r="S255" s="43" t="s">
        <v>4455</v>
      </c>
      <c r="T255" s="42" t="s">
        <v>2894</v>
      </c>
      <c r="U255" s="43" t="s">
        <v>4469</v>
      </c>
      <c r="V255" s="49" t="s">
        <v>4546</v>
      </c>
      <c r="W255" s="49" t="s">
        <v>4785</v>
      </c>
      <c r="Y255" s="44"/>
      <c r="Z255" s="44"/>
    </row>
    <row r="256" spans="1:26" x14ac:dyDescent="0.3">
      <c r="A256" s="37" t="s">
        <v>319</v>
      </c>
      <c r="B256" s="38" t="s">
        <v>696</v>
      </c>
      <c r="C256" s="46" t="s">
        <v>1036</v>
      </c>
      <c r="D256" s="46" t="s">
        <v>696</v>
      </c>
      <c r="E256" s="47" t="s">
        <v>2895</v>
      </c>
      <c r="F256" s="48" t="s">
        <v>2896</v>
      </c>
      <c r="G256" s="47" t="s">
        <v>2897</v>
      </c>
      <c r="H256" s="48" t="s">
        <v>2898</v>
      </c>
      <c r="I256" s="47" t="s">
        <v>2899</v>
      </c>
      <c r="J256" s="48" t="s">
        <v>2900</v>
      </c>
      <c r="K256" s="49" t="s">
        <v>2901</v>
      </c>
      <c r="L256" s="49" t="s">
        <v>2902</v>
      </c>
      <c r="M256" s="37" t="s">
        <v>696</v>
      </c>
      <c r="N256" s="50" t="s">
        <v>1036</v>
      </c>
      <c r="O256" s="50" t="s">
        <v>696</v>
      </c>
      <c r="P256" s="42" t="s">
        <v>2895</v>
      </c>
      <c r="Q256" s="43" t="s">
        <v>2896</v>
      </c>
      <c r="R256" s="42" t="s">
        <v>2897</v>
      </c>
      <c r="S256" s="43" t="s">
        <v>2898</v>
      </c>
      <c r="T256" s="42" t="s">
        <v>2899</v>
      </c>
      <c r="U256" s="43" t="s">
        <v>2900</v>
      </c>
      <c r="V256" s="49" t="s">
        <v>2901</v>
      </c>
      <c r="W256" s="49" t="s">
        <v>2902</v>
      </c>
      <c r="Y256" s="44"/>
      <c r="Z256" s="44"/>
    </row>
    <row r="257" spans="1:26" x14ac:dyDescent="0.3">
      <c r="A257" s="37" t="s">
        <v>321</v>
      </c>
      <c r="B257" s="38" t="s">
        <v>909</v>
      </c>
      <c r="C257" s="46" t="s">
        <v>1037</v>
      </c>
      <c r="D257" s="46" t="s">
        <v>697</v>
      </c>
      <c r="E257" s="47" t="s">
        <v>2903</v>
      </c>
      <c r="F257" s="48" t="s">
        <v>2904</v>
      </c>
      <c r="G257" s="47" t="s">
        <v>2905</v>
      </c>
      <c r="H257" s="48" t="s">
        <v>2906</v>
      </c>
      <c r="I257" s="47" t="s">
        <v>2907</v>
      </c>
      <c r="J257" s="48" t="s">
        <v>2908</v>
      </c>
      <c r="K257" s="49" t="s">
        <v>2909</v>
      </c>
      <c r="L257" s="49" t="s">
        <v>2910</v>
      </c>
      <c r="M257" s="37" t="s">
        <v>909</v>
      </c>
      <c r="N257" s="50" t="s">
        <v>1037</v>
      </c>
      <c r="O257" s="50" t="s">
        <v>697</v>
      </c>
      <c r="P257" s="42" t="s">
        <v>2903</v>
      </c>
      <c r="Q257" s="43" t="s">
        <v>2904</v>
      </c>
      <c r="R257" s="42" t="s">
        <v>2905</v>
      </c>
      <c r="S257" s="43" t="s">
        <v>2906</v>
      </c>
      <c r="T257" s="42" t="s">
        <v>2907</v>
      </c>
      <c r="U257" s="43" t="s">
        <v>2908</v>
      </c>
      <c r="V257" s="49" t="s">
        <v>2909</v>
      </c>
      <c r="W257" s="49" t="s">
        <v>2910</v>
      </c>
      <c r="Y257" s="44"/>
      <c r="Z257" s="44"/>
    </row>
    <row r="258" spans="1:26" x14ac:dyDescent="0.3">
      <c r="A258" s="37" t="s">
        <v>322</v>
      </c>
      <c r="B258" s="38" t="s">
        <v>910</v>
      </c>
      <c r="C258" s="46" t="s">
        <v>1067</v>
      </c>
      <c r="D258" s="46" t="s">
        <v>698</v>
      </c>
      <c r="E258" s="47" t="s">
        <v>2911</v>
      </c>
      <c r="F258" s="48" t="s">
        <v>2912</v>
      </c>
      <c r="G258" s="47" t="s">
        <v>2913</v>
      </c>
      <c r="H258" s="48" t="s">
        <v>2914</v>
      </c>
      <c r="I258" s="47" t="s">
        <v>2915</v>
      </c>
      <c r="J258" s="48" t="s">
        <v>2916</v>
      </c>
      <c r="K258" s="49" t="s">
        <v>2917</v>
      </c>
      <c r="L258" s="49" t="s">
        <v>2918</v>
      </c>
      <c r="M258" s="37" t="s">
        <v>910</v>
      </c>
      <c r="N258" s="50" t="s">
        <v>1067</v>
      </c>
      <c r="O258" s="50" t="s">
        <v>698</v>
      </c>
      <c r="P258" s="42" t="s">
        <v>2911</v>
      </c>
      <c r="Q258" s="43" t="s">
        <v>2912</v>
      </c>
      <c r="R258" s="42" t="s">
        <v>2913</v>
      </c>
      <c r="S258" s="43" t="s">
        <v>2914</v>
      </c>
      <c r="T258" s="42" t="s">
        <v>2915</v>
      </c>
      <c r="U258" s="43" t="s">
        <v>2916</v>
      </c>
      <c r="V258" s="49" t="s">
        <v>2917</v>
      </c>
      <c r="W258" s="49" t="s">
        <v>2918</v>
      </c>
      <c r="Y258" s="44"/>
      <c r="Z258" s="44"/>
    </row>
    <row r="259" spans="1:26" x14ac:dyDescent="0.3">
      <c r="A259" s="37" t="s">
        <v>140</v>
      </c>
      <c r="B259" s="38" t="s">
        <v>699</v>
      </c>
      <c r="C259" s="46" t="s">
        <v>1068</v>
      </c>
      <c r="D259" s="46" t="s">
        <v>699</v>
      </c>
      <c r="E259" s="47" t="s">
        <v>2919</v>
      </c>
      <c r="F259" s="48" t="s">
        <v>2920</v>
      </c>
      <c r="G259" s="47" t="s">
        <v>2921</v>
      </c>
      <c r="H259" s="48" t="s">
        <v>2922</v>
      </c>
      <c r="I259" s="47" t="s">
        <v>2923</v>
      </c>
      <c r="J259" s="48" t="s">
        <v>2924</v>
      </c>
      <c r="K259" s="49" t="s">
        <v>4565</v>
      </c>
      <c r="L259" s="49" t="s">
        <v>4595</v>
      </c>
      <c r="M259" s="37" t="s">
        <v>699</v>
      </c>
      <c r="N259" s="50" t="s">
        <v>1068</v>
      </c>
      <c r="O259" s="50" t="s">
        <v>699</v>
      </c>
      <c r="P259" s="42" t="s">
        <v>2919</v>
      </c>
      <c r="Q259" s="43" t="s">
        <v>2920</v>
      </c>
      <c r="R259" s="42" t="s">
        <v>2921</v>
      </c>
      <c r="S259" s="43" t="s">
        <v>2922</v>
      </c>
      <c r="T259" s="42" t="s">
        <v>2923</v>
      </c>
      <c r="U259" s="43" t="s">
        <v>2924</v>
      </c>
      <c r="V259" s="49" t="s">
        <v>4565</v>
      </c>
      <c r="W259" s="49" t="s">
        <v>4595</v>
      </c>
      <c r="Y259" s="44"/>
      <c r="Z259" s="44"/>
    </row>
    <row r="260" spans="1:26" x14ac:dyDescent="0.3">
      <c r="A260" s="37" t="s">
        <v>323</v>
      </c>
      <c r="B260" s="38" t="s">
        <v>518</v>
      </c>
      <c r="C260" s="46" t="s">
        <v>1069</v>
      </c>
      <c r="D260" s="46" t="s">
        <v>518</v>
      </c>
      <c r="E260" s="47" t="s">
        <v>2925</v>
      </c>
      <c r="F260" s="48" t="s">
        <v>1521</v>
      </c>
      <c r="G260" s="47" t="s">
        <v>2926</v>
      </c>
      <c r="H260" s="48" t="s">
        <v>1523</v>
      </c>
      <c r="I260" s="47" t="s">
        <v>2927</v>
      </c>
      <c r="J260" s="48" t="s">
        <v>1525</v>
      </c>
      <c r="K260" s="49" t="s">
        <v>4566</v>
      </c>
      <c r="L260" s="49" t="s">
        <v>4578</v>
      </c>
      <c r="M260" s="37" t="s">
        <v>518</v>
      </c>
      <c r="N260" s="50" t="s">
        <v>1069</v>
      </c>
      <c r="O260" s="50" t="s">
        <v>518</v>
      </c>
      <c r="P260" s="42" t="s">
        <v>2925</v>
      </c>
      <c r="Q260" s="43" t="s">
        <v>1521</v>
      </c>
      <c r="R260" s="42" t="s">
        <v>2926</v>
      </c>
      <c r="S260" s="43" t="s">
        <v>1523</v>
      </c>
      <c r="T260" s="42" t="s">
        <v>2927</v>
      </c>
      <c r="U260" s="43" t="s">
        <v>1525</v>
      </c>
      <c r="V260" s="49" t="s">
        <v>4566</v>
      </c>
      <c r="W260" s="49" t="s">
        <v>4578</v>
      </c>
      <c r="Y260" s="44"/>
      <c r="Z260" s="44"/>
    </row>
    <row r="261" spans="1:26" x14ac:dyDescent="0.3">
      <c r="A261" s="37" t="s">
        <v>324</v>
      </c>
      <c r="B261" s="38" t="s">
        <v>700</v>
      </c>
      <c r="C261" s="46" t="s">
        <v>1016</v>
      </c>
      <c r="D261" s="46" t="s">
        <v>700</v>
      </c>
      <c r="E261" s="47" t="s">
        <v>2928</v>
      </c>
      <c r="F261" s="48" t="s">
        <v>2929</v>
      </c>
      <c r="G261" s="47" t="s">
        <v>2930</v>
      </c>
      <c r="H261" s="48" t="s">
        <v>2931</v>
      </c>
      <c r="I261" s="47" t="s">
        <v>2932</v>
      </c>
      <c r="J261" s="48" t="s">
        <v>2933</v>
      </c>
      <c r="K261" s="49" t="s">
        <v>2934</v>
      </c>
      <c r="L261" s="49" t="s">
        <v>2935</v>
      </c>
      <c r="M261" s="37" t="s">
        <v>700</v>
      </c>
      <c r="N261" s="50" t="s">
        <v>1016</v>
      </c>
      <c r="O261" s="50" t="s">
        <v>700</v>
      </c>
      <c r="P261" s="42" t="s">
        <v>2928</v>
      </c>
      <c r="Q261" s="43" t="s">
        <v>2929</v>
      </c>
      <c r="R261" s="42" t="s">
        <v>2930</v>
      </c>
      <c r="S261" s="43" t="s">
        <v>2931</v>
      </c>
      <c r="T261" s="42" t="s">
        <v>2932</v>
      </c>
      <c r="U261" s="43" t="s">
        <v>2933</v>
      </c>
      <c r="V261" s="49" t="s">
        <v>2934</v>
      </c>
      <c r="W261" s="49" t="s">
        <v>4389</v>
      </c>
      <c r="Y261" s="44"/>
      <c r="Z261" s="44"/>
    </row>
    <row r="262" spans="1:26" x14ac:dyDescent="0.3">
      <c r="A262" s="37" t="s">
        <v>325</v>
      </c>
      <c r="B262" s="38" t="s">
        <v>5967</v>
      </c>
      <c r="C262" s="46" t="s">
        <v>1053</v>
      </c>
      <c r="D262" s="46" t="s">
        <v>701</v>
      </c>
      <c r="E262" s="47" t="s">
        <v>2936</v>
      </c>
      <c r="F262" s="48" t="s">
        <v>4237</v>
      </c>
      <c r="G262" s="47" t="s">
        <v>2937</v>
      </c>
      <c r="H262" s="48" t="s">
        <v>4239</v>
      </c>
      <c r="I262" s="47" t="s">
        <v>2938</v>
      </c>
      <c r="J262" s="48" t="s">
        <v>4241</v>
      </c>
      <c r="K262" s="49" t="s">
        <v>2939</v>
      </c>
      <c r="L262" s="49" t="s">
        <v>2940</v>
      </c>
      <c r="M262" s="37" t="s">
        <v>701</v>
      </c>
      <c r="N262" s="50" t="s">
        <v>1053</v>
      </c>
      <c r="O262" s="50" t="s">
        <v>701</v>
      </c>
      <c r="P262" s="42" t="s">
        <v>2936</v>
      </c>
      <c r="Q262" s="43" t="s">
        <v>4237</v>
      </c>
      <c r="R262" s="42" t="s">
        <v>2937</v>
      </c>
      <c r="S262" s="43" t="s">
        <v>4239</v>
      </c>
      <c r="T262" s="42" t="s">
        <v>2938</v>
      </c>
      <c r="U262" s="43" t="s">
        <v>4241</v>
      </c>
      <c r="V262" s="49" t="s">
        <v>2939</v>
      </c>
      <c r="W262" s="49" t="s">
        <v>2940</v>
      </c>
      <c r="Y262" s="44"/>
      <c r="Z262" s="44"/>
    </row>
    <row r="263" spans="1:26" x14ac:dyDescent="0.3">
      <c r="A263" s="37" t="s">
        <v>326</v>
      </c>
      <c r="B263" s="38" t="s">
        <v>524</v>
      </c>
      <c r="C263" s="46" t="s">
        <v>1070</v>
      </c>
      <c r="D263" s="46" t="s">
        <v>524</v>
      </c>
      <c r="E263" s="47" t="s">
        <v>2941</v>
      </c>
      <c r="F263" s="48" t="s">
        <v>1554</v>
      </c>
      <c r="G263" s="47" t="s">
        <v>2942</v>
      </c>
      <c r="H263" s="48" t="s">
        <v>1556</v>
      </c>
      <c r="I263" s="47" t="s">
        <v>2943</v>
      </c>
      <c r="J263" s="48" t="s">
        <v>1558</v>
      </c>
      <c r="K263" s="49" t="s">
        <v>2944</v>
      </c>
      <c r="L263" s="49" t="s">
        <v>1560</v>
      </c>
      <c r="M263" s="37" t="s">
        <v>524</v>
      </c>
      <c r="N263" s="50" t="s">
        <v>1070</v>
      </c>
      <c r="O263" s="50" t="s">
        <v>524</v>
      </c>
      <c r="P263" s="42" t="s">
        <v>2941</v>
      </c>
      <c r="Q263" s="43" t="s">
        <v>1554</v>
      </c>
      <c r="R263" s="42" t="s">
        <v>2942</v>
      </c>
      <c r="S263" s="43" t="s">
        <v>1556</v>
      </c>
      <c r="T263" s="42" t="s">
        <v>2943</v>
      </c>
      <c r="U263" s="43" t="s">
        <v>1558</v>
      </c>
      <c r="V263" s="49" t="s">
        <v>2944</v>
      </c>
      <c r="W263" s="49" t="s">
        <v>1560</v>
      </c>
      <c r="Y263" s="44"/>
      <c r="Z263" s="44"/>
    </row>
    <row r="264" spans="1:26" x14ac:dyDescent="0.3">
      <c r="A264" s="37" t="s">
        <v>327</v>
      </c>
      <c r="B264" s="38" t="s">
        <v>702</v>
      </c>
      <c r="C264" s="46" t="s">
        <v>853</v>
      </c>
      <c r="D264" s="46" t="s">
        <v>702</v>
      </c>
      <c r="E264" s="47" t="s">
        <v>2945</v>
      </c>
      <c r="F264" s="48" t="s">
        <v>2946</v>
      </c>
      <c r="G264" s="47" t="s">
        <v>2947</v>
      </c>
      <c r="H264" s="48" t="s">
        <v>2948</v>
      </c>
      <c r="I264" s="47" t="s">
        <v>2949</v>
      </c>
      <c r="J264" s="48" t="s">
        <v>2950</v>
      </c>
      <c r="K264" s="49" t="s">
        <v>2951</v>
      </c>
      <c r="L264" s="49" t="s">
        <v>2952</v>
      </c>
      <c r="M264" s="37" t="s">
        <v>702</v>
      </c>
      <c r="N264" s="50" t="s">
        <v>853</v>
      </c>
      <c r="O264" s="50" t="s">
        <v>702</v>
      </c>
      <c r="P264" s="42" t="s">
        <v>2945</v>
      </c>
      <c r="Q264" s="43" t="s">
        <v>2946</v>
      </c>
      <c r="R264" s="42" t="s">
        <v>2947</v>
      </c>
      <c r="S264" s="43" t="s">
        <v>2948</v>
      </c>
      <c r="T264" s="42" t="s">
        <v>2949</v>
      </c>
      <c r="U264" s="43" t="s">
        <v>2950</v>
      </c>
      <c r="V264" s="49" t="s">
        <v>2951</v>
      </c>
      <c r="W264" s="49" t="s">
        <v>2952</v>
      </c>
      <c r="Y264" s="44"/>
      <c r="Z264" s="44"/>
    </row>
    <row r="265" spans="1:26" x14ac:dyDescent="0.3">
      <c r="A265" s="37" t="s">
        <v>328</v>
      </c>
      <c r="B265" s="38" t="s">
        <v>1125</v>
      </c>
      <c r="C265" s="46" t="s">
        <v>911</v>
      </c>
      <c r="D265" s="46" t="s">
        <v>703</v>
      </c>
      <c r="E265" s="47" t="s">
        <v>2953</v>
      </c>
      <c r="F265" s="48" t="s">
        <v>2954</v>
      </c>
      <c r="G265" s="47" t="s">
        <v>2955</v>
      </c>
      <c r="H265" s="48" t="s">
        <v>2956</v>
      </c>
      <c r="I265" s="47" t="s">
        <v>2957</v>
      </c>
      <c r="J265" s="48" t="s">
        <v>2958</v>
      </c>
      <c r="K265" s="49" t="s">
        <v>2959</v>
      </c>
      <c r="L265" s="49" t="s">
        <v>2960</v>
      </c>
      <c r="M265" s="37" t="s">
        <v>1125</v>
      </c>
      <c r="N265" s="50" t="s">
        <v>911</v>
      </c>
      <c r="O265" s="50" t="s">
        <v>703</v>
      </c>
      <c r="P265" s="42" t="s">
        <v>2953</v>
      </c>
      <c r="Q265" s="43" t="s">
        <v>2954</v>
      </c>
      <c r="R265" s="42" t="s">
        <v>2955</v>
      </c>
      <c r="S265" s="43" t="s">
        <v>2956</v>
      </c>
      <c r="T265" s="42" t="s">
        <v>2957</v>
      </c>
      <c r="U265" s="43" t="s">
        <v>2958</v>
      </c>
      <c r="V265" s="49" t="s">
        <v>2959</v>
      </c>
      <c r="W265" s="49" t="s">
        <v>2960</v>
      </c>
      <c r="Y265" s="44"/>
      <c r="Z265" s="44"/>
    </row>
    <row r="266" spans="1:26" x14ac:dyDescent="0.3">
      <c r="A266" s="52" t="s">
        <v>329</v>
      </c>
      <c r="B266" s="53" t="s">
        <v>1187</v>
      </c>
      <c r="C266" s="54" t="s">
        <v>1202</v>
      </c>
      <c r="D266" s="54" t="s">
        <v>1187</v>
      </c>
      <c r="E266" s="47" t="s">
        <v>2961</v>
      </c>
      <c r="F266" s="48" t="s">
        <v>2962</v>
      </c>
      <c r="G266" s="47" t="s">
        <v>2963</v>
      </c>
      <c r="H266" s="48" t="s">
        <v>2964</v>
      </c>
      <c r="I266" s="47" t="s">
        <v>2965</v>
      </c>
      <c r="J266" s="48" t="s">
        <v>2966</v>
      </c>
      <c r="K266" s="55" t="s">
        <v>2967</v>
      </c>
      <c r="L266" s="55" t="s">
        <v>2968</v>
      </c>
      <c r="M266" s="52" t="s">
        <v>1187</v>
      </c>
      <c r="N266" s="56" t="s">
        <v>1202</v>
      </c>
      <c r="O266" s="56" t="s">
        <v>1187</v>
      </c>
      <c r="P266" s="42" t="s">
        <v>2961</v>
      </c>
      <c r="Q266" s="43" t="s">
        <v>2962</v>
      </c>
      <c r="R266" s="42" t="s">
        <v>2963</v>
      </c>
      <c r="S266" s="43" t="s">
        <v>2964</v>
      </c>
      <c r="T266" s="42" t="s">
        <v>2965</v>
      </c>
      <c r="U266" s="43" t="s">
        <v>2966</v>
      </c>
      <c r="V266" s="55" t="s">
        <v>2967</v>
      </c>
      <c r="W266" s="55" t="s">
        <v>2968</v>
      </c>
      <c r="Y266" s="44"/>
      <c r="Z266" s="44"/>
    </row>
    <row r="267" spans="1:26" x14ac:dyDescent="0.3">
      <c r="A267" s="37" t="s">
        <v>330</v>
      </c>
      <c r="B267" s="38" t="s">
        <v>3900</v>
      </c>
      <c r="C267" s="46" t="s">
        <v>4342</v>
      </c>
      <c r="D267" s="46" t="s">
        <v>3900</v>
      </c>
      <c r="E267" s="47" t="s">
        <v>2969</v>
      </c>
      <c r="F267" s="48" t="s">
        <v>4088</v>
      </c>
      <c r="G267" s="47" t="s">
        <v>2971</v>
      </c>
      <c r="H267" s="48" t="s">
        <v>4089</v>
      </c>
      <c r="I267" s="47" t="s">
        <v>2973</v>
      </c>
      <c r="J267" s="48" t="s">
        <v>4090</v>
      </c>
      <c r="K267" s="49" t="s">
        <v>2975</v>
      </c>
      <c r="L267" s="49" t="s">
        <v>4091</v>
      </c>
      <c r="M267" s="37" t="s">
        <v>704</v>
      </c>
      <c r="N267" s="50" t="s">
        <v>967</v>
      </c>
      <c r="O267" s="50" t="s">
        <v>704</v>
      </c>
      <c r="P267" s="42" t="s">
        <v>2969</v>
      </c>
      <c r="Q267" s="43" t="s">
        <v>2970</v>
      </c>
      <c r="R267" s="42" t="s">
        <v>2971</v>
      </c>
      <c r="S267" s="43" t="s">
        <v>2972</v>
      </c>
      <c r="T267" s="42" t="s">
        <v>2973</v>
      </c>
      <c r="U267" s="43" t="s">
        <v>2974</v>
      </c>
      <c r="V267" s="49" t="s">
        <v>2975</v>
      </c>
      <c r="W267" s="49" t="s">
        <v>4418</v>
      </c>
      <c r="Y267" s="44"/>
      <c r="Z267" s="44"/>
    </row>
    <row r="268" spans="1:26" x14ac:dyDescent="0.3">
      <c r="A268" s="37" t="s">
        <v>331</v>
      </c>
      <c r="B268" s="38" t="s">
        <v>3901</v>
      </c>
      <c r="C268" s="46" t="s">
        <v>4343</v>
      </c>
      <c r="D268" s="46" t="s">
        <v>3901</v>
      </c>
      <c r="E268" s="47" t="s">
        <v>2976</v>
      </c>
      <c r="F268" s="48" t="s">
        <v>4092</v>
      </c>
      <c r="G268" s="47" t="s">
        <v>2978</v>
      </c>
      <c r="H268" s="48" t="s">
        <v>4093</v>
      </c>
      <c r="I268" s="47" t="s">
        <v>2980</v>
      </c>
      <c r="J268" s="48" t="s">
        <v>4094</v>
      </c>
      <c r="K268" s="49" t="s">
        <v>2982</v>
      </c>
      <c r="L268" s="49" t="s">
        <v>4095</v>
      </c>
      <c r="M268" s="37" t="s">
        <v>705</v>
      </c>
      <c r="N268" s="50" t="s">
        <v>968</v>
      </c>
      <c r="O268" s="50" t="s">
        <v>705</v>
      </c>
      <c r="P268" s="42" t="s">
        <v>2976</v>
      </c>
      <c r="Q268" s="43" t="s">
        <v>2977</v>
      </c>
      <c r="R268" s="42" t="s">
        <v>2978</v>
      </c>
      <c r="S268" s="43" t="s">
        <v>2979</v>
      </c>
      <c r="T268" s="42" t="s">
        <v>2980</v>
      </c>
      <c r="U268" s="43" t="s">
        <v>2981</v>
      </c>
      <c r="V268" s="49" t="s">
        <v>2982</v>
      </c>
      <c r="W268" s="49" t="s">
        <v>4390</v>
      </c>
      <c r="Y268" s="44"/>
      <c r="Z268" s="44"/>
    </row>
    <row r="269" spans="1:26" x14ac:dyDescent="0.3">
      <c r="A269" s="37" t="s">
        <v>333</v>
      </c>
      <c r="B269" s="38" t="s">
        <v>3902</v>
      </c>
      <c r="C269" s="46" t="s">
        <v>4344</v>
      </c>
      <c r="D269" s="46" t="s">
        <v>3934</v>
      </c>
      <c r="E269" s="47" t="s">
        <v>2983</v>
      </c>
      <c r="F269" s="48" t="s">
        <v>4096</v>
      </c>
      <c r="G269" s="47" t="s">
        <v>2985</v>
      </c>
      <c r="H269" s="48" t="s">
        <v>4097</v>
      </c>
      <c r="I269" s="47" t="s">
        <v>2987</v>
      </c>
      <c r="J269" s="48" t="s">
        <v>4098</v>
      </c>
      <c r="K269" s="49" t="s">
        <v>2989</v>
      </c>
      <c r="L269" s="49" t="s">
        <v>4099</v>
      </c>
      <c r="M269" s="37" t="s">
        <v>912</v>
      </c>
      <c r="N269" s="50" t="s">
        <v>969</v>
      </c>
      <c r="O269" s="50" t="s">
        <v>706</v>
      </c>
      <c r="P269" s="42" t="s">
        <v>2983</v>
      </c>
      <c r="Q269" s="43" t="s">
        <v>2984</v>
      </c>
      <c r="R269" s="42" t="s">
        <v>2985</v>
      </c>
      <c r="S269" s="43" t="s">
        <v>2986</v>
      </c>
      <c r="T269" s="42" t="s">
        <v>2987</v>
      </c>
      <c r="U269" s="43" t="s">
        <v>2988</v>
      </c>
      <c r="V269" s="49" t="s">
        <v>2989</v>
      </c>
      <c r="W269" s="49" t="s">
        <v>4391</v>
      </c>
      <c r="Y269" s="44"/>
      <c r="Z269" s="44"/>
    </row>
    <row r="270" spans="1:26" x14ac:dyDescent="0.3">
      <c r="A270" s="37" t="s">
        <v>334</v>
      </c>
      <c r="B270" s="38" t="s">
        <v>707</v>
      </c>
      <c r="C270" s="46" t="s">
        <v>1038</v>
      </c>
      <c r="D270" s="46" t="s">
        <v>707</v>
      </c>
      <c r="E270" s="47" t="s">
        <v>2990</v>
      </c>
      <c r="F270" s="48" t="s">
        <v>2991</v>
      </c>
      <c r="G270" s="47" t="s">
        <v>2992</v>
      </c>
      <c r="H270" s="48" t="s">
        <v>2993</v>
      </c>
      <c r="I270" s="47" t="s">
        <v>2994</v>
      </c>
      <c r="J270" s="48" t="s">
        <v>2995</v>
      </c>
      <c r="K270" s="49" t="s">
        <v>4485</v>
      </c>
      <c r="L270" s="49" t="s">
        <v>4504</v>
      </c>
      <c r="M270" s="37" t="s">
        <v>707</v>
      </c>
      <c r="N270" s="50" t="s">
        <v>1038</v>
      </c>
      <c r="O270" s="50" t="s">
        <v>707</v>
      </c>
      <c r="P270" s="42" t="s">
        <v>2990</v>
      </c>
      <c r="Q270" s="43" t="s">
        <v>2991</v>
      </c>
      <c r="R270" s="42" t="s">
        <v>2992</v>
      </c>
      <c r="S270" s="43" t="s">
        <v>2993</v>
      </c>
      <c r="T270" s="42" t="s">
        <v>2994</v>
      </c>
      <c r="U270" s="43" t="s">
        <v>2995</v>
      </c>
      <c r="V270" s="49" t="s">
        <v>4485</v>
      </c>
      <c r="W270" s="49" t="s">
        <v>4504</v>
      </c>
      <c r="Y270" s="44"/>
      <c r="Z270" s="44"/>
    </row>
    <row r="271" spans="1:26" x14ac:dyDescent="0.3">
      <c r="A271" s="37" t="s">
        <v>175</v>
      </c>
      <c r="B271" s="38" t="s">
        <v>913</v>
      </c>
      <c r="C271" s="46" t="s">
        <v>1071</v>
      </c>
      <c r="D271" s="46" t="s">
        <v>708</v>
      </c>
      <c r="E271" s="47" t="s">
        <v>2996</v>
      </c>
      <c r="F271" s="48" t="s">
        <v>2997</v>
      </c>
      <c r="G271" s="47" t="s">
        <v>2998</v>
      </c>
      <c r="H271" s="48" t="s">
        <v>2999</v>
      </c>
      <c r="I271" s="47" t="s">
        <v>3000</v>
      </c>
      <c r="J271" s="48" t="s">
        <v>3001</v>
      </c>
      <c r="K271" s="49" t="s">
        <v>3002</v>
      </c>
      <c r="L271" s="49" t="s">
        <v>3003</v>
      </c>
      <c r="M271" s="37" t="s">
        <v>913</v>
      </c>
      <c r="N271" s="50" t="s">
        <v>1071</v>
      </c>
      <c r="O271" s="50" t="s">
        <v>708</v>
      </c>
      <c r="P271" s="42" t="s">
        <v>2996</v>
      </c>
      <c r="Q271" s="43" t="s">
        <v>2997</v>
      </c>
      <c r="R271" s="42" t="s">
        <v>2998</v>
      </c>
      <c r="S271" s="43" t="s">
        <v>2999</v>
      </c>
      <c r="T271" s="42" t="s">
        <v>3000</v>
      </c>
      <c r="U271" s="43" t="s">
        <v>3001</v>
      </c>
      <c r="V271" s="49" t="s">
        <v>3002</v>
      </c>
      <c r="W271" s="49" t="s">
        <v>3003</v>
      </c>
      <c r="Y271" s="44"/>
      <c r="Z271" s="44"/>
    </row>
    <row r="272" spans="1:26" x14ac:dyDescent="0.3">
      <c r="A272" s="63" t="s">
        <v>335</v>
      </c>
      <c r="B272" s="38" t="s">
        <v>709</v>
      </c>
      <c r="C272" s="46" t="s">
        <v>1093</v>
      </c>
      <c r="D272" s="46" t="s">
        <v>709</v>
      </c>
      <c r="E272" s="47" t="s">
        <v>3004</v>
      </c>
      <c r="F272" s="48" t="s">
        <v>3005</v>
      </c>
      <c r="G272" s="47" t="s">
        <v>3006</v>
      </c>
      <c r="H272" s="48" t="s">
        <v>3007</v>
      </c>
      <c r="I272" s="47" t="s">
        <v>3008</v>
      </c>
      <c r="J272" s="48" t="s">
        <v>3009</v>
      </c>
      <c r="K272" s="49" t="s">
        <v>3010</v>
      </c>
      <c r="L272" s="49" t="s">
        <v>3011</v>
      </c>
      <c r="M272" s="37" t="s">
        <v>709</v>
      </c>
      <c r="N272" s="50" t="s">
        <v>1093</v>
      </c>
      <c r="O272" s="50" t="s">
        <v>709</v>
      </c>
      <c r="P272" s="42" t="s">
        <v>3004</v>
      </c>
      <c r="Q272" s="43" t="s">
        <v>3005</v>
      </c>
      <c r="R272" s="42" t="s">
        <v>3006</v>
      </c>
      <c r="S272" s="43" t="s">
        <v>3007</v>
      </c>
      <c r="T272" s="42" t="s">
        <v>3008</v>
      </c>
      <c r="U272" s="43" t="s">
        <v>3009</v>
      </c>
      <c r="V272" s="49" t="s">
        <v>3010</v>
      </c>
      <c r="W272" s="49" t="s">
        <v>3011</v>
      </c>
      <c r="Y272" s="44"/>
      <c r="Z272" s="44"/>
    </row>
    <row r="273" spans="1:26" x14ac:dyDescent="0.3">
      <c r="A273" s="37" t="s">
        <v>210</v>
      </c>
      <c r="B273" s="38" t="s">
        <v>710</v>
      </c>
      <c r="C273" s="46" t="s">
        <v>1072</v>
      </c>
      <c r="D273" s="46" t="s">
        <v>710</v>
      </c>
      <c r="E273" s="47" t="s">
        <v>3012</v>
      </c>
      <c r="F273" s="48" t="s">
        <v>3013</v>
      </c>
      <c r="G273" s="47" t="s">
        <v>3014</v>
      </c>
      <c r="H273" s="48" t="s">
        <v>3015</v>
      </c>
      <c r="I273" s="47" t="s">
        <v>3016</v>
      </c>
      <c r="J273" s="48" t="s">
        <v>3017</v>
      </c>
      <c r="K273" s="49" t="s">
        <v>4567</v>
      </c>
      <c r="L273" s="49" t="s">
        <v>4596</v>
      </c>
      <c r="M273" s="37" t="s">
        <v>710</v>
      </c>
      <c r="N273" s="50" t="s">
        <v>1072</v>
      </c>
      <c r="O273" s="50" t="s">
        <v>710</v>
      </c>
      <c r="P273" s="42" t="s">
        <v>3012</v>
      </c>
      <c r="Q273" s="43" t="s">
        <v>3013</v>
      </c>
      <c r="R273" s="42" t="s">
        <v>3014</v>
      </c>
      <c r="S273" s="43" t="s">
        <v>3015</v>
      </c>
      <c r="T273" s="42" t="s">
        <v>3016</v>
      </c>
      <c r="U273" s="43" t="s">
        <v>3017</v>
      </c>
      <c r="V273" s="49" t="s">
        <v>4567</v>
      </c>
      <c r="W273" s="49" t="s">
        <v>4596</v>
      </c>
      <c r="Y273" s="44"/>
      <c r="Z273" s="44"/>
    </row>
    <row r="274" spans="1:26" x14ac:dyDescent="0.3">
      <c r="A274" s="37" t="s">
        <v>337</v>
      </c>
      <c r="B274" s="38" t="s">
        <v>711</v>
      </c>
      <c r="C274" s="46" t="s">
        <v>854</v>
      </c>
      <c r="D274" s="46" t="s">
        <v>711</v>
      </c>
      <c r="E274" s="47" t="s">
        <v>3018</v>
      </c>
      <c r="F274" s="48" t="s">
        <v>3019</v>
      </c>
      <c r="G274" s="47" t="s">
        <v>3020</v>
      </c>
      <c r="H274" s="48" t="s">
        <v>3021</v>
      </c>
      <c r="I274" s="47" t="s">
        <v>3022</v>
      </c>
      <c r="J274" s="48" t="s">
        <v>3023</v>
      </c>
      <c r="K274" s="49" t="s">
        <v>3024</v>
      </c>
      <c r="L274" s="49" t="s">
        <v>3025</v>
      </c>
      <c r="M274" s="37" t="s">
        <v>711</v>
      </c>
      <c r="N274" s="50" t="s">
        <v>854</v>
      </c>
      <c r="O274" s="50" t="s">
        <v>711</v>
      </c>
      <c r="P274" s="42" t="s">
        <v>3018</v>
      </c>
      <c r="Q274" s="43" t="s">
        <v>3019</v>
      </c>
      <c r="R274" s="42" t="s">
        <v>3020</v>
      </c>
      <c r="S274" s="43" t="s">
        <v>3021</v>
      </c>
      <c r="T274" s="42" t="s">
        <v>3022</v>
      </c>
      <c r="U274" s="43" t="s">
        <v>3023</v>
      </c>
      <c r="V274" s="49" t="s">
        <v>3024</v>
      </c>
      <c r="W274" s="49" t="s">
        <v>3025</v>
      </c>
      <c r="Y274" s="44"/>
      <c r="Z274" s="44"/>
    </row>
    <row r="275" spans="1:26" x14ac:dyDescent="0.3">
      <c r="A275" s="57" t="s">
        <v>338</v>
      </c>
      <c r="B275" s="58" t="s">
        <v>712</v>
      </c>
      <c r="C275" s="58" t="s">
        <v>1017</v>
      </c>
      <c r="D275" s="58" t="s">
        <v>712</v>
      </c>
      <c r="E275" s="59" t="s">
        <v>4284</v>
      </c>
      <c r="F275" s="60" t="s">
        <v>4285</v>
      </c>
      <c r="G275" s="59" t="s">
        <v>4286</v>
      </c>
      <c r="H275" s="60" t="s">
        <v>4287</v>
      </c>
      <c r="I275" s="59" t="s">
        <v>4288</v>
      </c>
      <c r="J275" s="60" t="s">
        <v>4289</v>
      </c>
      <c r="K275" s="61" t="s">
        <v>4290</v>
      </c>
      <c r="L275" s="61" t="s">
        <v>4291</v>
      </c>
      <c r="M275" s="58" t="s">
        <v>712</v>
      </c>
      <c r="N275" s="58" t="s">
        <v>1017</v>
      </c>
      <c r="O275" s="58" t="s">
        <v>712</v>
      </c>
      <c r="P275" s="59" t="s">
        <v>4284</v>
      </c>
      <c r="Q275" s="60" t="s">
        <v>4285</v>
      </c>
      <c r="R275" s="59" t="s">
        <v>4286</v>
      </c>
      <c r="S275" s="60" t="s">
        <v>4287</v>
      </c>
      <c r="T275" s="59" t="s">
        <v>4288</v>
      </c>
      <c r="U275" s="60" t="s">
        <v>4289</v>
      </c>
      <c r="V275" s="61" t="s">
        <v>4290</v>
      </c>
      <c r="W275" s="61" t="s">
        <v>4291</v>
      </c>
      <c r="Y275" s="44"/>
      <c r="Z275" s="44"/>
    </row>
    <row r="276" spans="1:26" x14ac:dyDescent="0.3">
      <c r="A276" s="37" t="s">
        <v>339</v>
      </c>
      <c r="B276" s="38" t="s">
        <v>713</v>
      </c>
      <c r="C276" s="46" t="s">
        <v>1073</v>
      </c>
      <c r="D276" s="46" t="s">
        <v>713</v>
      </c>
      <c r="E276" s="47" t="s">
        <v>3026</v>
      </c>
      <c r="F276" s="48" t="s">
        <v>3027</v>
      </c>
      <c r="G276" s="47" t="s">
        <v>3028</v>
      </c>
      <c r="H276" s="48" t="s">
        <v>3029</v>
      </c>
      <c r="I276" s="47" t="s">
        <v>3030</v>
      </c>
      <c r="J276" s="48" t="s">
        <v>3031</v>
      </c>
      <c r="K276" s="49" t="s">
        <v>3032</v>
      </c>
      <c r="L276" s="49" t="s">
        <v>3033</v>
      </c>
      <c r="M276" s="37" t="s">
        <v>713</v>
      </c>
      <c r="N276" s="50" t="s">
        <v>1073</v>
      </c>
      <c r="O276" s="50" t="s">
        <v>713</v>
      </c>
      <c r="P276" s="42" t="s">
        <v>3026</v>
      </c>
      <c r="Q276" s="43" t="s">
        <v>3027</v>
      </c>
      <c r="R276" s="42" t="s">
        <v>3028</v>
      </c>
      <c r="S276" s="43" t="s">
        <v>3029</v>
      </c>
      <c r="T276" s="42" t="s">
        <v>3030</v>
      </c>
      <c r="U276" s="43" t="s">
        <v>3031</v>
      </c>
      <c r="V276" s="49" t="s">
        <v>3032</v>
      </c>
      <c r="W276" s="49" t="s">
        <v>3033</v>
      </c>
      <c r="Y276" s="44"/>
      <c r="Z276" s="44"/>
    </row>
    <row r="277" spans="1:26" x14ac:dyDescent="0.3">
      <c r="A277" s="37" t="s">
        <v>340</v>
      </c>
      <c r="B277" s="38" t="s">
        <v>714</v>
      </c>
      <c r="C277" s="46" t="s">
        <v>1108</v>
      </c>
      <c r="D277" s="46" t="s">
        <v>714</v>
      </c>
      <c r="E277" s="47" t="s">
        <v>3034</v>
      </c>
      <c r="F277" s="48" t="s">
        <v>3035</v>
      </c>
      <c r="G277" s="47" t="s">
        <v>3036</v>
      </c>
      <c r="H277" s="48" t="s">
        <v>3037</v>
      </c>
      <c r="I277" s="47" t="s">
        <v>3038</v>
      </c>
      <c r="J277" s="48" t="s">
        <v>3039</v>
      </c>
      <c r="K277" s="49" t="s">
        <v>3040</v>
      </c>
      <c r="L277" s="49" t="s">
        <v>3041</v>
      </c>
      <c r="M277" s="37" t="s">
        <v>714</v>
      </c>
      <c r="N277" s="50" t="s">
        <v>1108</v>
      </c>
      <c r="O277" s="50" t="s">
        <v>714</v>
      </c>
      <c r="P277" s="42" t="s">
        <v>3034</v>
      </c>
      <c r="Q277" s="43" t="s">
        <v>3035</v>
      </c>
      <c r="R277" s="42" t="s">
        <v>3036</v>
      </c>
      <c r="S277" s="43" t="s">
        <v>3037</v>
      </c>
      <c r="T277" s="42" t="s">
        <v>3038</v>
      </c>
      <c r="U277" s="43" t="s">
        <v>3039</v>
      </c>
      <c r="V277" s="49" t="s">
        <v>3040</v>
      </c>
      <c r="W277" s="49" t="s">
        <v>3041</v>
      </c>
      <c r="Y277" s="44"/>
      <c r="Z277" s="44"/>
    </row>
    <row r="278" spans="1:26" x14ac:dyDescent="0.3">
      <c r="A278" s="37" t="s">
        <v>341</v>
      </c>
      <c r="B278" s="38" t="s">
        <v>715</v>
      </c>
      <c r="C278" s="46" t="s">
        <v>341</v>
      </c>
      <c r="D278" s="46" t="s">
        <v>715</v>
      </c>
      <c r="E278" s="47" t="s">
        <v>3042</v>
      </c>
      <c r="F278" s="48" t="s">
        <v>3043</v>
      </c>
      <c r="G278" s="47" t="s">
        <v>3044</v>
      </c>
      <c r="H278" s="48" t="s">
        <v>3045</v>
      </c>
      <c r="I278" s="47" t="s">
        <v>3046</v>
      </c>
      <c r="J278" s="48" t="s">
        <v>3047</v>
      </c>
      <c r="K278" s="49" t="s">
        <v>4530</v>
      </c>
      <c r="L278" s="49" t="s">
        <v>3049</v>
      </c>
      <c r="M278" s="37" t="s">
        <v>715</v>
      </c>
      <c r="N278" s="50" t="s">
        <v>341</v>
      </c>
      <c r="O278" s="50" t="s">
        <v>715</v>
      </c>
      <c r="P278" s="42" t="s">
        <v>3042</v>
      </c>
      <c r="Q278" s="43" t="s">
        <v>3043</v>
      </c>
      <c r="R278" s="42" t="s">
        <v>3044</v>
      </c>
      <c r="S278" s="43" t="s">
        <v>3045</v>
      </c>
      <c r="T278" s="42" t="s">
        <v>3046</v>
      </c>
      <c r="U278" s="43" t="s">
        <v>3047</v>
      </c>
      <c r="V278" s="49" t="s">
        <v>4530</v>
      </c>
      <c r="W278" s="49" t="s">
        <v>3049</v>
      </c>
      <c r="Y278" s="44"/>
      <c r="Z278" s="44"/>
    </row>
    <row r="279" spans="1:26" x14ac:dyDescent="0.3">
      <c r="A279" s="37" t="s">
        <v>342</v>
      </c>
      <c r="B279" s="38" t="s">
        <v>716</v>
      </c>
      <c r="C279" s="46" t="s">
        <v>855</v>
      </c>
      <c r="D279" s="46" t="s">
        <v>716</v>
      </c>
      <c r="E279" s="47" t="s">
        <v>3050</v>
      </c>
      <c r="F279" s="48" t="s">
        <v>3043</v>
      </c>
      <c r="G279" s="47" t="s">
        <v>3051</v>
      </c>
      <c r="H279" s="48" t="s">
        <v>3045</v>
      </c>
      <c r="I279" s="47" t="s">
        <v>3052</v>
      </c>
      <c r="J279" s="48" t="s">
        <v>3047</v>
      </c>
      <c r="K279" s="49" t="s">
        <v>3053</v>
      </c>
      <c r="L279" s="49" t="s">
        <v>3049</v>
      </c>
      <c r="M279" s="37" t="s">
        <v>716</v>
      </c>
      <c r="N279" s="50" t="s">
        <v>855</v>
      </c>
      <c r="O279" s="50" t="s">
        <v>716</v>
      </c>
      <c r="P279" s="42" t="s">
        <v>3050</v>
      </c>
      <c r="Q279" s="43" t="s">
        <v>3043</v>
      </c>
      <c r="R279" s="42" t="s">
        <v>3051</v>
      </c>
      <c r="S279" s="43" t="s">
        <v>3045</v>
      </c>
      <c r="T279" s="42" t="s">
        <v>3052</v>
      </c>
      <c r="U279" s="43" t="s">
        <v>3047</v>
      </c>
      <c r="V279" s="49" t="s">
        <v>3053</v>
      </c>
      <c r="W279" s="49" t="s">
        <v>3049</v>
      </c>
      <c r="Y279" s="44"/>
      <c r="Z279" s="44"/>
    </row>
    <row r="280" spans="1:26" x14ac:dyDescent="0.3">
      <c r="A280" s="37" t="s">
        <v>87</v>
      </c>
      <c r="B280" s="38" t="s">
        <v>717</v>
      </c>
      <c r="C280" s="46" t="s">
        <v>87</v>
      </c>
      <c r="D280" s="46" t="s">
        <v>717</v>
      </c>
      <c r="E280" s="47" t="s">
        <v>3054</v>
      </c>
      <c r="F280" s="48" t="s">
        <v>3055</v>
      </c>
      <c r="G280" s="47" t="s">
        <v>3056</v>
      </c>
      <c r="H280" s="48" t="s">
        <v>3057</v>
      </c>
      <c r="I280" s="47" t="s">
        <v>3058</v>
      </c>
      <c r="J280" s="48" t="s">
        <v>3059</v>
      </c>
      <c r="K280" s="49" t="s">
        <v>3060</v>
      </c>
      <c r="L280" s="49" t="s">
        <v>3061</v>
      </c>
      <c r="M280" s="37" t="s">
        <v>717</v>
      </c>
      <c r="N280" s="50" t="s">
        <v>87</v>
      </c>
      <c r="O280" s="50" t="s">
        <v>717</v>
      </c>
      <c r="P280" s="42" t="s">
        <v>3054</v>
      </c>
      <c r="Q280" s="43" t="s">
        <v>3055</v>
      </c>
      <c r="R280" s="42" t="s">
        <v>3056</v>
      </c>
      <c r="S280" s="43" t="s">
        <v>3057</v>
      </c>
      <c r="T280" s="42" t="s">
        <v>3058</v>
      </c>
      <c r="U280" s="43" t="s">
        <v>3059</v>
      </c>
      <c r="V280" s="49" t="s">
        <v>3060</v>
      </c>
      <c r="W280" s="49" t="s">
        <v>3061</v>
      </c>
      <c r="Y280" s="44"/>
      <c r="Z280" s="44"/>
    </row>
    <row r="281" spans="1:26" x14ac:dyDescent="0.3">
      <c r="A281" s="37" t="s">
        <v>343</v>
      </c>
      <c r="B281" s="38" t="s">
        <v>1126</v>
      </c>
      <c r="C281" s="46" t="s">
        <v>343</v>
      </c>
      <c r="D281" s="46" t="s">
        <v>718</v>
      </c>
      <c r="E281" s="47" t="s">
        <v>3062</v>
      </c>
      <c r="F281" s="48" t="s">
        <v>3063</v>
      </c>
      <c r="G281" s="47" t="s">
        <v>3064</v>
      </c>
      <c r="H281" s="48" t="s">
        <v>3065</v>
      </c>
      <c r="I281" s="47" t="s">
        <v>3066</v>
      </c>
      <c r="J281" s="48" t="s">
        <v>3067</v>
      </c>
      <c r="K281" s="49" t="s">
        <v>3068</v>
      </c>
      <c r="L281" s="49" t="s">
        <v>3069</v>
      </c>
      <c r="M281" s="37" t="s">
        <v>1126</v>
      </c>
      <c r="N281" s="50" t="s">
        <v>343</v>
      </c>
      <c r="O281" s="50" t="s">
        <v>718</v>
      </c>
      <c r="P281" s="42" t="s">
        <v>3062</v>
      </c>
      <c r="Q281" s="43" t="s">
        <v>3063</v>
      </c>
      <c r="R281" s="42" t="s">
        <v>3064</v>
      </c>
      <c r="S281" s="43" t="s">
        <v>3065</v>
      </c>
      <c r="T281" s="42" t="s">
        <v>3066</v>
      </c>
      <c r="U281" s="43" t="s">
        <v>3067</v>
      </c>
      <c r="V281" s="49" t="s">
        <v>3068</v>
      </c>
      <c r="W281" s="49" t="s">
        <v>3069</v>
      </c>
      <c r="Y281" s="44"/>
      <c r="Z281" s="44"/>
    </row>
    <row r="282" spans="1:26" x14ac:dyDescent="0.3">
      <c r="A282" s="52" t="s">
        <v>344</v>
      </c>
      <c r="B282" s="53" t="s">
        <v>1188</v>
      </c>
      <c r="C282" s="54" t="s">
        <v>344</v>
      </c>
      <c r="D282" s="54" t="s">
        <v>1188</v>
      </c>
      <c r="E282" s="47" t="s">
        <v>3070</v>
      </c>
      <c r="F282" s="48" t="s">
        <v>3071</v>
      </c>
      <c r="G282" s="47" t="s">
        <v>3072</v>
      </c>
      <c r="H282" s="48" t="s">
        <v>3073</v>
      </c>
      <c r="I282" s="47" t="s">
        <v>3074</v>
      </c>
      <c r="J282" s="48" t="s">
        <v>3075</v>
      </c>
      <c r="K282" s="55" t="s">
        <v>3048</v>
      </c>
      <c r="L282" s="55" t="s">
        <v>3049</v>
      </c>
      <c r="M282" s="52" t="s">
        <v>1188</v>
      </c>
      <c r="N282" s="56" t="s">
        <v>344</v>
      </c>
      <c r="O282" s="56" t="s">
        <v>1188</v>
      </c>
      <c r="P282" s="42" t="s">
        <v>3070</v>
      </c>
      <c r="Q282" s="43" t="s">
        <v>3071</v>
      </c>
      <c r="R282" s="42" t="s">
        <v>3072</v>
      </c>
      <c r="S282" s="43" t="s">
        <v>3073</v>
      </c>
      <c r="T282" s="42" t="s">
        <v>3074</v>
      </c>
      <c r="U282" s="43" t="s">
        <v>3075</v>
      </c>
      <c r="V282" s="55" t="s">
        <v>3048</v>
      </c>
      <c r="W282" s="55" t="s">
        <v>3049</v>
      </c>
      <c r="Y282" s="44"/>
      <c r="Z282" s="44"/>
    </row>
    <row r="283" spans="1:26" x14ac:dyDescent="0.3">
      <c r="A283" s="37" t="s">
        <v>345</v>
      </c>
      <c r="B283" s="38" t="s">
        <v>3903</v>
      </c>
      <c r="C283" s="46" t="s">
        <v>345</v>
      </c>
      <c r="D283" s="46" t="s">
        <v>3903</v>
      </c>
      <c r="E283" s="47" t="s">
        <v>3076</v>
      </c>
      <c r="F283" s="48" t="s">
        <v>4100</v>
      </c>
      <c r="G283" s="47" t="s">
        <v>3078</v>
      </c>
      <c r="H283" s="48" t="s">
        <v>4101</v>
      </c>
      <c r="I283" s="47" t="s">
        <v>3080</v>
      </c>
      <c r="J283" s="48" t="s">
        <v>4102</v>
      </c>
      <c r="K283" s="49" t="s">
        <v>3082</v>
      </c>
      <c r="L283" s="49" t="s">
        <v>4103</v>
      </c>
      <c r="M283" s="37" t="s">
        <v>719</v>
      </c>
      <c r="N283" s="50" t="s">
        <v>970</v>
      </c>
      <c r="O283" s="50" t="s">
        <v>719</v>
      </c>
      <c r="P283" s="42" t="s">
        <v>3076</v>
      </c>
      <c r="Q283" s="43" t="s">
        <v>3077</v>
      </c>
      <c r="R283" s="42" t="s">
        <v>3078</v>
      </c>
      <c r="S283" s="43" t="s">
        <v>3079</v>
      </c>
      <c r="T283" s="42" t="s">
        <v>3080</v>
      </c>
      <c r="U283" s="43" t="s">
        <v>3081</v>
      </c>
      <c r="V283" s="49" t="s">
        <v>3082</v>
      </c>
      <c r="W283" s="49" t="s">
        <v>4419</v>
      </c>
      <c r="Y283" s="44"/>
      <c r="Z283" s="44"/>
    </row>
    <row r="284" spans="1:26" x14ac:dyDescent="0.3">
      <c r="A284" s="57" t="s">
        <v>346</v>
      </c>
      <c r="B284" s="58" t="s">
        <v>720</v>
      </c>
      <c r="C284" s="58" t="s">
        <v>1018</v>
      </c>
      <c r="D284" s="58" t="s">
        <v>720</v>
      </c>
      <c r="E284" s="59" t="s">
        <v>4218</v>
      </c>
      <c r="F284" s="60" t="s">
        <v>4100</v>
      </c>
      <c r="G284" s="59" t="s">
        <v>4219</v>
      </c>
      <c r="H284" s="60" t="s">
        <v>4101</v>
      </c>
      <c r="I284" s="59" t="s">
        <v>4220</v>
      </c>
      <c r="J284" s="60" t="s">
        <v>4102</v>
      </c>
      <c r="K284" s="61" t="s">
        <v>4221</v>
      </c>
      <c r="L284" s="61" t="s">
        <v>4222</v>
      </c>
      <c r="M284" s="58" t="s">
        <v>720</v>
      </c>
      <c r="N284" s="58" t="s">
        <v>1018</v>
      </c>
      <c r="O284" s="58" t="s">
        <v>720</v>
      </c>
      <c r="P284" s="42" t="s">
        <v>4218</v>
      </c>
      <c r="Q284" s="43" t="s">
        <v>4100</v>
      </c>
      <c r="R284" s="42" t="s">
        <v>4219</v>
      </c>
      <c r="S284" s="43" t="s">
        <v>4101</v>
      </c>
      <c r="T284" s="42" t="s">
        <v>4220</v>
      </c>
      <c r="U284" s="43" t="s">
        <v>4102</v>
      </c>
      <c r="V284" s="61" t="s">
        <v>4221</v>
      </c>
      <c r="W284" s="61" t="s">
        <v>4222</v>
      </c>
      <c r="Y284" s="44"/>
      <c r="Z284" s="44"/>
    </row>
    <row r="285" spans="1:26" x14ac:dyDescent="0.3">
      <c r="A285" s="37" t="s">
        <v>347</v>
      </c>
      <c r="B285" s="38" t="s">
        <v>3904</v>
      </c>
      <c r="C285" s="46" t="s">
        <v>347</v>
      </c>
      <c r="D285" s="46" t="s">
        <v>3904</v>
      </c>
      <c r="E285" s="47" t="s">
        <v>3083</v>
      </c>
      <c r="F285" s="48" t="s">
        <v>4104</v>
      </c>
      <c r="G285" s="47" t="s">
        <v>3085</v>
      </c>
      <c r="H285" s="48" t="s">
        <v>4105</v>
      </c>
      <c r="I285" s="47" t="s">
        <v>3087</v>
      </c>
      <c r="J285" s="48" t="s">
        <v>4106</v>
      </c>
      <c r="K285" s="49" t="s">
        <v>3089</v>
      </c>
      <c r="L285" s="49" t="s">
        <v>4107</v>
      </c>
      <c r="M285" s="37" t="s">
        <v>721</v>
      </c>
      <c r="N285" s="50" t="s">
        <v>971</v>
      </c>
      <c r="O285" s="50" t="s">
        <v>721</v>
      </c>
      <c r="P285" s="42" t="s">
        <v>3083</v>
      </c>
      <c r="Q285" s="43" t="s">
        <v>3084</v>
      </c>
      <c r="R285" s="42" t="s">
        <v>3085</v>
      </c>
      <c r="S285" s="43" t="s">
        <v>3086</v>
      </c>
      <c r="T285" s="42" t="s">
        <v>3087</v>
      </c>
      <c r="U285" s="43" t="s">
        <v>3088</v>
      </c>
      <c r="V285" s="49" t="s">
        <v>3089</v>
      </c>
      <c r="W285" s="49" t="s">
        <v>4392</v>
      </c>
      <c r="Y285" s="44"/>
      <c r="Z285" s="44"/>
    </row>
    <row r="286" spans="1:26" x14ac:dyDescent="0.3">
      <c r="A286" s="37" t="s">
        <v>348</v>
      </c>
      <c r="B286" s="38" t="s">
        <v>3905</v>
      </c>
      <c r="C286" s="46" t="s">
        <v>348</v>
      </c>
      <c r="D286" s="46" t="s">
        <v>3935</v>
      </c>
      <c r="E286" s="47" t="s">
        <v>3090</v>
      </c>
      <c r="F286" s="48" t="s">
        <v>4108</v>
      </c>
      <c r="G286" s="47" t="s">
        <v>3092</v>
      </c>
      <c r="H286" s="48" t="s">
        <v>4109</v>
      </c>
      <c r="I286" s="47" t="s">
        <v>3094</v>
      </c>
      <c r="J286" s="48" t="s">
        <v>4110</v>
      </c>
      <c r="K286" s="49" t="s">
        <v>3096</v>
      </c>
      <c r="L286" s="49" t="s">
        <v>4111</v>
      </c>
      <c r="M286" s="37" t="s">
        <v>914</v>
      </c>
      <c r="N286" s="50" t="s">
        <v>972</v>
      </c>
      <c r="O286" s="50" t="s">
        <v>722</v>
      </c>
      <c r="P286" s="42" t="s">
        <v>3090</v>
      </c>
      <c r="Q286" s="43" t="s">
        <v>3091</v>
      </c>
      <c r="R286" s="42" t="s">
        <v>3092</v>
      </c>
      <c r="S286" s="43" t="s">
        <v>3093</v>
      </c>
      <c r="T286" s="42" t="s">
        <v>3094</v>
      </c>
      <c r="U286" s="43" t="s">
        <v>3095</v>
      </c>
      <c r="V286" s="49" t="s">
        <v>3096</v>
      </c>
      <c r="W286" s="49" t="s">
        <v>4393</v>
      </c>
      <c r="Y286" s="44"/>
      <c r="Z286" s="44"/>
    </row>
    <row r="287" spans="1:26" x14ac:dyDescent="0.3">
      <c r="A287" s="37" t="s">
        <v>349</v>
      </c>
      <c r="B287" s="38" t="s">
        <v>723</v>
      </c>
      <c r="C287" s="46" t="s">
        <v>856</v>
      </c>
      <c r="D287" s="46" t="s">
        <v>723</v>
      </c>
      <c r="E287" s="47" t="s">
        <v>3097</v>
      </c>
      <c r="F287" s="48" t="s">
        <v>3098</v>
      </c>
      <c r="G287" s="47" t="s">
        <v>3099</v>
      </c>
      <c r="H287" s="48" t="s">
        <v>3100</v>
      </c>
      <c r="I287" s="47" t="s">
        <v>3101</v>
      </c>
      <c r="J287" s="48" t="s">
        <v>3102</v>
      </c>
      <c r="K287" s="49" t="s">
        <v>4531</v>
      </c>
      <c r="L287" s="49" t="s">
        <v>3104</v>
      </c>
      <c r="M287" s="37" t="s">
        <v>723</v>
      </c>
      <c r="N287" s="50" t="s">
        <v>856</v>
      </c>
      <c r="O287" s="50" t="s">
        <v>723</v>
      </c>
      <c r="P287" s="42" t="s">
        <v>3097</v>
      </c>
      <c r="Q287" s="43" t="s">
        <v>3098</v>
      </c>
      <c r="R287" s="42" t="s">
        <v>3099</v>
      </c>
      <c r="S287" s="43" t="s">
        <v>3100</v>
      </c>
      <c r="T287" s="42" t="s">
        <v>3101</v>
      </c>
      <c r="U287" s="43" t="s">
        <v>3102</v>
      </c>
      <c r="V287" s="49" t="s">
        <v>4531</v>
      </c>
      <c r="W287" s="49" t="s">
        <v>3104</v>
      </c>
      <c r="Y287" s="44"/>
      <c r="Z287" s="44"/>
    </row>
    <row r="288" spans="1:26" x14ac:dyDescent="0.3">
      <c r="A288" s="37" t="s">
        <v>350</v>
      </c>
      <c r="B288" s="38" t="s">
        <v>724</v>
      </c>
      <c r="C288" s="46" t="s">
        <v>857</v>
      </c>
      <c r="D288" s="46" t="s">
        <v>724</v>
      </c>
      <c r="E288" s="47" t="s">
        <v>3105</v>
      </c>
      <c r="F288" s="48" t="s">
        <v>3098</v>
      </c>
      <c r="G288" s="47" t="s">
        <v>3106</v>
      </c>
      <c r="H288" s="48" t="s">
        <v>3100</v>
      </c>
      <c r="I288" s="47" t="s">
        <v>3107</v>
      </c>
      <c r="J288" s="48" t="s">
        <v>3102</v>
      </c>
      <c r="K288" s="49" t="s">
        <v>3108</v>
      </c>
      <c r="L288" s="49" t="s">
        <v>3104</v>
      </c>
      <c r="M288" s="37" t="s">
        <v>724</v>
      </c>
      <c r="N288" s="50" t="s">
        <v>857</v>
      </c>
      <c r="O288" s="50" t="s">
        <v>724</v>
      </c>
      <c r="P288" s="42" t="s">
        <v>3105</v>
      </c>
      <c r="Q288" s="43" t="s">
        <v>3098</v>
      </c>
      <c r="R288" s="42" t="s">
        <v>3106</v>
      </c>
      <c r="S288" s="43" t="s">
        <v>3100</v>
      </c>
      <c r="T288" s="42" t="s">
        <v>3107</v>
      </c>
      <c r="U288" s="43" t="s">
        <v>3102</v>
      </c>
      <c r="V288" s="49" t="s">
        <v>3108</v>
      </c>
      <c r="W288" s="49" t="s">
        <v>3104</v>
      </c>
      <c r="Y288" s="44"/>
      <c r="Z288" s="44"/>
    </row>
    <row r="289" spans="1:26" x14ac:dyDescent="0.3">
      <c r="A289" s="37" t="s">
        <v>332</v>
      </c>
      <c r="B289" s="38" t="s">
        <v>725</v>
      </c>
      <c r="C289" s="46" t="s">
        <v>858</v>
      </c>
      <c r="D289" s="46" t="s">
        <v>725</v>
      </c>
      <c r="E289" s="47" t="s">
        <v>3109</v>
      </c>
      <c r="F289" s="48" t="s">
        <v>3110</v>
      </c>
      <c r="G289" s="47" t="s">
        <v>3111</v>
      </c>
      <c r="H289" s="48" t="s">
        <v>3112</v>
      </c>
      <c r="I289" s="47" t="s">
        <v>3113</v>
      </c>
      <c r="J289" s="48" t="s">
        <v>3114</v>
      </c>
      <c r="K289" s="49" t="s">
        <v>3115</v>
      </c>
      <c r="L289" s="49" t="s">
        <v>3116</v>
      </c>
      <c r="M289" s="37" t="s">
        <v>725</v>
      </c>
      <c r="N289" s="50" t="s">
        <v>858</v>
      </c>
      <c r="O289" s="50" t="s">
        <v>725</v>
      </c>
      <c r="P289" s="42" t="s">
        <v>3109</v>
      </c>
      <c r="Q289" s="43" t="s">
        <v>3110</v>
      </c>
      <c r="R289" s="42" t="s">
        <v>3111</v>
      </c>
      <c r="S289" s="43" t="s">
        <v>3112</v>
      </c>
      <c r="T289" s="42" t="s">
        <v>3113</v>
      </c>
      <c r="U289" s="43" t="s">
        <v>3114</v>
      </c>
      <c r="V289" s="49" t="s">
        <v>3115</v>
      </c>
      <c r="W289" s="49" t="s">
        <v>3116</v>
      </c>
      <c r="Y289" s="44"/>
      <c r="Z289" s="44"/>
    </row>
    <row r="290" spans="1:26" x14ac:dyDescent="0.3">
      <c r="A290" s="37" t="s">
        <v>351</v>
      </c>
      <c r="B290" s="38" t="s">
        <v>1127</v>
      </c>
      <c r="C290" s="46" t="s">
        <v>915</v>
      </c>
      <c r="D290" s="46" t="s">
        <v>726</v>
      </c>
      <c r="E290" s="47" t="s">
        <v>3117</v>
      </c>
      <c r="F290" s="48" t="s">
        <v>3118</v>
      </c>
      <c r="G290" s="47" t="s">
        <v>3119</v>
      </c>
      <c r="H290" s="48" t="s">
        <v>3120</v>
      </c>
      <c r="I290" s="47" t="s">
        <v>3121</v>
      </c>
      <c r="J290" s="48" t="s">
        <v>3122</v>
      </c>
      <c r="K290" s="49" t="s">
        <v>3123</v>
      </c>
      <c r="L290" s="49" t="s">
        <v>3124</v>
      </c>
      <c r="M290" s="37" t="s">
        <v>1127</v>
      </c>
      <c r="N290" s="50" t="s">
        <v>915</v>
      </c>
      <c r="O290" s="50" t="s">
        <v>726</v>
      </c>
      <c r="P290" s="42" t="s">
        <v>3117</v>
      </c>
      <c r="Q290" s="43" t="s">
        <v>3118</v>
      </c>
      <c r="R290" s="42" t="s">
        <v>3119</v>
      </c>
      <c r="S290" s="43" t="s">
        <v>3120</v>
      </c>
      <c r="T290" s="42" t="s">
        <v>3121</v>
      </c>
      <c r="U290" s="43" t="s">
        <v>3122</v>
      </c>
      <c r="V290" s="49" t="s">
        <v>3123</v>
      </c>
      <c r="W290" s="49" t="s">
        <v>3124</v>
      </c>
      <c r="Y290" s="44"/>
      <c r="Z290" s="44"/>
    </row>
    <row r="291" spans="1:26" x14ac:dyDescent="0.3">
      <c r="A291" s="52" t="s">
        <v>313</v>
      </c>
      <c r="B291" s="53" t="s">
        <v>1189</v>
      </c>
      <c r="C291" s="54" t="s">
        <v>1161</v>
      </c>
      <c r="D291" s="54" t="s">
        <v>1189</v>
      </c>
      <c r="E291" s="47" t="s">
        <v>3125</v>
      </c>
      <c r="F291" s="48" t="s">
        <v>3126</v>
      </c>
      <c r="G291" s="47" t="s">
        <v>3127</v>
      </c>
      <c r="H291" s="48" t="s">
        <v>3128</v>
      </c>
      <c r="I291" s="47" t="s">
        <v>3129</v>
      </c>
      <c r="J291" s="48" t="s">
        <v>3130</v>
      </c>
      <c r="K291" s="55" t="s">
        <v>3103</v>
      </c>
      <c r="L291" s="55" t="s">
        <v>3104</v>
      </c>
      <c r="M291" s="52" t="s">
        <v>1189</v>
      </c>
      <c r="N291" s="56" t="s">
        <v>1161</v>
      </c>
      <c r="O291" s="56" t="s">
        <v>1189</v>
      </c>
      <c r="P291" s="42" t="s">
        <v>3125</v>
      </c>
      <c r="Q291" s="43" t="s">
        <v>3126</v>
      </c>
      <c r="R291" s="42" t="s">
        <v>3127</v>
      </c>
      <c r="S291" s="43" t="s">
        <v>3128</v>
      </c>
      <c r="T291" s="42" t="s">
        <v>3129</v>
      </c>
      <c r="U291" s="43" t="s">
        <v>3130</v>
      </c>
      <c r="V291" s="55" t="s">
        <v>3103</v>
      </c>
      <c r="W291" s="55" t="s">
        <v>3104</v>
      </c>
      <c r="Y291" s="44"/>
      <c r="Z291" s="44"/>
    </row>
    <row r="292" spans="1:26" x14ac:dyDescent="0.3">
      <c r="A292" s="37" t="s">
        <v>352</v>
      </c>
      <c r="B292" s="38" t="s">
        <v>3906</v>
      </c>
      <c r="C292" s="46" t="s">
        <v>4345</v>
      </c>
      <c r="D292" s="46" t="s">
        <v>3906</v>
      </c>
      <c r="E292" s="47" t="s">
        <v>3131</v>
      </c>
      <c r="F292" s="48" t="s">
        <v>4112</v>
      </c>
      <c r="G292" s="47" t="s">
        <v>3133</v>
      </c>
      <c r="H292" s="48" t="s">
        <v>4113</v>
      </c>
      <c r="I292" s="47" t="s">
        <v>3135</v>
      </c>
      <c r="J292" s="48" t="s">
        <v>4114</v>
      </c>
      <c r="K292" s="49" t="s">
        <v>3137</v>
      </c>
      <c r="L292" s="49" t="s">
        <v>4115</v>
      </c>
      <c r="M292" s="37" t="s">
        <v>727</v>
      </c>
      <c r="N292" s="50" t="s">
        <v>973</v>
      </c>
      <c r="O292" s="50" t="s">
        <v>727</v>
      </c>
      <c r="P292" s="42" t="s">
        <v>3131</v>
      </c>
      <c r="Q292" s="43" t="s">
        <v>3132</v>
      </c>
      <c r="R292" s="42" t="s">
        <v>3133</v>
      </c>
      <c r="S292" s="43" t="s">
        <v>3134</v>
      </c>
      <c r="T292" s="42" t="s">
        <v>3135</v>
      </c>
      <c r="U292" s="43" t="s">
        <v>3136</v>
      </c>
      <c r="V292" s="49" t="s">
        <v>3137</v>
      </c>
      <c r="W292" s="49" t="s">
        <v>4420</v>
      </c>
      <c r="Y292" s="44"/>
      <c r="Z292" s="44"/>
    </row>
    <row r="293" spans="1:26" x14ac:dyDescent="0.3">
      <c r="A293" s="37" t="s">
        <v>178</v>
      </c>
      <c r="B293" s="38" t="s">
        <v>3907</v>
      </c>
      <c r="C293" s="46" t="s">
        <v>4346</v>
      </c>
      <c r="D293" s="46" t="s">
        <v>3907</v>
      </c>
      <c r="E293" s="47" t="s">
        <v>3138</v>
      </c>
      <c r="F293" s="48" t="s">
        <v>4116</v>
      </c>
      <c r="G293" s="47" t="s">
        <v>3140</v>
      </c>
      <c r="H293" s="48" t="s">
        <v>4117</v>
      </c>
      <c r="I293" s="47" t="s">
        <v>3142</v>
      </c>
      <c r="J293" s="48" t="s">
        <v>4118</v>
      </c>
      <c r="K293" s="49" t="s">
        <v>3144</v>
      </c>
      <c r="L293" s="49" t="s">
        <v>4119</v>
      </c>
      <c r="M293" s="37" t="s">
        <v>728</v>
      </c>
      <c r="N293" s="50" t="s">
        <v>974</v>
      </c>
      <c r="O293" s="50" t="s">
        <v>728</v>
      </c>
      <c r="P293" s="42" t="s">
        <v>3138</v>
      </c>
      <c r="Q293" s="43" t="s">
        <v>3139</v>
      </c>
      <c r="R293" s="42" t="s">
        <v>3140</v>
      </c>
      <c r="S293" s="43" t="s">
        <v>3141</v>
      </c>
      <c r="T293" s="42" t="s">
        <v>3142</v>
      </c>
      <c r="U293" s="43" t="s">
        <v>3143</v>
      </c>
      <c r="V293" s="49" t="s">
        <v>3144</v>
      </c>
      <c r="W293" s="49" t="s">
        <v>4394</v>
      </c>
      <c r="Y293" s="44"/>
      <c r="Z293" s="44"/>
    </row>
    <row r="294" spans="1:26" x14ac:dyDescent="0.3">
      <c r="A294" s="37" t="s">
        <v>353</v>
      </c>
      <c r="B294" s="38" t="s">
        <v>3908</v>
      </c>
      <c r="C294" s="46" t="s">
        <v>4347</v>
      </c>
      <c r="D294" s="46" t="s">
        <v>3936</v>
      </c>
      <c r="E294" s="47" t="s">
        <v>3145</v>
      </c>
      <c r="F294" s="48" t="s">
        <v>4120</v>
      </c>
      <c r="G294" s="47" t="s">
        <v>3147</v>
      </c>
      <c r="H294" s="48" t="s">
        <v>4121</v>
      </c>
      <c r="I294" s="47" t="s">
        <v>3149</v>
      </c>
      <c r="J294" s="48" t="s">
        <v>4122</v>
      </c>
      <c r="K294" s="49" t="s">
        <v>3151</v>
      </c>
      <c r="L294" s="49" t="s">
        <v>4123</v>
      </c>
      <c r="M294" s="37" t="s">
        <v>916</v>
      </c>
      <c r="N294" s="50" t="s">
        <v>975</v>
      </c>
      <c r="O294" s="50" t="s">
        <v>729</v>
      </c>
      <c r="P294" s="42" t="s">
        <v>3145</v>
      </c>
      <c r="Q294" s="43" t="s">
        <v>3146</v>
      </c>
      <c r="R294" s="42" t="s">
        <v>3147</v>
      </c>
      <c r="S294" s="43" t="s">
        <v>3148</v>
      </c>
      <c r="T294" s="42" t="s">
        <v>3149</v>
      </c>
      <c r="U294" s="43" t="s">
        <v>3150</v>
      </c>
      <c r="V294" s="49" t="s">
        <v>3151</v>
      </c>
      <c r="W294" s="49" t="s">
        <v>4395</v>
      </c>
      <c r="Y294" s="44"/>
      <c r="Z294" s="44"/>
    </row>
    <row r="295" spans="1:26" x14ac:dyDescent="0.3">
      <c r="A295" s="37" t="s">
        <v>9</v>
      </c>
      <c r="B295" s="38" t="s">
        <v>730</v>
      </c>
      <c r="C295" s="46" t="s">
        <v>1039</v>
      </c>
      <c r="D295" s="46" t="s">
        <v>730</v>
      </c>
      <c r="E295" s="47" t="s">
        <v>3152</v>
      </c>
      <c r="F295" s="48" t="s">
        <v>3153</v>
      </c>
      <c r="G295" s="47" t="s">
        <v>3154</v>
      </c>
      <c r="H295" s="48" t="s">
        <v>3155</v>
      </c>
      <c r="I295" s="47" t="s">
        <v>3156</v>
      </c>
      <c r="J295" s="48" t="s">
        <v>3157</v>
      </c>
      <c r="K295" s="49" t="s">
        <v>4486</v>
      </c>
      <c r="L295" s="49" t="s">
        <v>4505</v>
      </c>
      <c r="M295" s="37" t="s">
        <v>730</v>
      </c>
      <c r="N295" s="50" t="s">
        <v>1039</v>
      </c>
      <c r="O295" s="50" t="s">
        <v>730</v>
      </c>
      <c r="P295" s="42" t="s">
        <v>3152</v>
      </c>
      <c r="Q295" s="43" t="s">
        <v>3153</v>
      </c>
      <c r="R295" s="42" t="s">
        <v>3154</v>
      </c>
      <c r="S295" s="43" t="s">
        <v>3155</v>
      </c>
      <c r="T295" s="42" t="s">
        <v>3156</v>
      </c>
      <c r="U295" s="43" t="s">
        <v>3157</v>
      </c>
      <c r="V295" s="49" t="s">
        <v>4486</v>
      </c>
      <c r="W295" s="49" t="s">
        <v>4505</v>
      </c>
      <c r="Y295" s="44"/>
      <c r="Z295" s="44"/>
    </row>
    <row r="296" spans="1:26" x14ac:dyDescent="0.3">
      <c r="A296" s="63" t="s">
        <v>356</v>
      </c>
      <c r="B296" s="38" t="s">
        <v>731</v>
      </c>
      <c r="C296" s="46" t="s">
        <v>1094</v>
      </c>
      <c r="D296" s="46" t="s">
        <v>731</v>
      </c>
      <c r="E296" s="47" t="s">
        <v>3158</v>
      </c>
      <c r="F296" s="48" t="s">
        <v>3159</v>
      </c>
      <c r="G296" s="47" t="s">
        <v>3160</v>
      </c>
      <c r="H296" s="48" t="s">
        <v>3161</v>
      </c>
      <c r="I296" s="47" t="s">
        <v>3162</v>
      </c>
      <c r="J296" s="48" t="s">
        <v>3163</v>
      </c>
      <c r="K296" s="49" t="s">
        <v>3164</v>
      </c>
      <c r="L296" s="49" t="s">
        <v>3165</v>
      </c>
      <c r="M296" s="37" t="s">
        <v>731</v>
      </c>
      <c r="N296" s="50" t="s">
        <v>1094</v>
      </c>
      <c r="O296" s="50" t="s">
        <v>731</v>
      </c>
      <c r="P296" s="42" t="s">
        <v>3158</v>
      </c>
      <c r="Q296" s="43" t="s">
        <v>3159</v>
      </c>
      <c r="R296" s="42" t="s">
        <v>3160</v>
      </c>
      <c r="S296" s="43" t="s">
        <v>3161</v>
      </c>
      <c r="T296" s="42" t="s">
        <v>3162</v>
      </c>
      <c r="U296" s="43" t="s">
        <v>3163</v>
      </c>
      <c r="V296" s="49" t="s">
        <v>3164</v>
      </c>
      <c r="W296" s="49" t="s">
        <v>3165</v>
      </c>
      <c r="Y296" s="44"/>
      <c r="Z296" s="44"/>
    </row>
    <row r="297" spans="1:26" x14ac:dyDescent="0.3">
      <c r="A297" s="37" t="s">
        <v>357</v>
      </c>
      <c r="B297" s="38" t="s">
        <v>732</v>
      </c>
      <c r="C297" s="46" t="s">
        <v>1074</v>
      </c>
      <c r="D297" s="46" t="s">
        <v>732</v>
      </c>
      <c r="E297" s="47" t="s">
        <v>3166</v>
      </c>
      <c r="F297" s="48" t="s">
        <v>3167</v>
      </c>
      <c r="G297" s="47" t="s">
        <v>3168</v>
      </c>
      <c r="H297" s="48" t="s">
        <v>3169</v>
      </c>
      <c r="I297" s="47" t="s">
        <v>3170</v>
      </c>
      <c r="J297" s="48" t="s">
        <v>3171</v>
      </c>
      <c r="K297" s="49" t="s">
        <v>4568</v>
      </c>
      <c r="L297" s="49" t="s">
        <v>4597</v>
      </c>
      <c r="M297" s="37" t="s">
        <v>732</v>
      </c>
      <c r="N297" s="50" t="s">
        <v>1074</v>
      </c>
      <c r="O297" s="50" t="s">
        <v>732</v>
      </c>
      <c r="P297" s="42" t="s">
        <v>3166</v>
      </c>
      <c r="Q297" s="43" t="s">
        <v>3167</v>
      </c>
      <c r="R297" s="42" t="s">
        <v>3168</v>
      </c>
      <c r="S297" s="43" t="s">
        <v>3169</v>
      </c>
      <c r="T297" s="42" t="s">
        <v>3170</v>
      </c>
      <c r="U297" s="43" t="s">
        <v>3171</v>
      </c>
      <c r="V297" s="49" t="s">
        <v>4568</v>
      </c>
      <c r="W297" s="49" t="s">
        <v>4597</v>
      </c>
      <c r="Y297" s="44"/>
      <c r="Z297" s="44"/>
    </row>
    <row r="298" spans="1:26" x14ac:dyDescent="0.3">
      <c r="A298" s="37" t="s">
        <v>358</v>
      </c>
      <c r="B298" s="38" t="s">
        <v>733</v>
      </c>
      <c r="C298" s="46" t="s">
        <v>859</v>
      </c>
      <c r="D298" s="46" t="s">
        <v>733</v>
      </c>
      <c r="E298" s="47" t="s">
        <v>3172</v>
      </c>
      <c r="F298" s="48" t="s">
        <v>3173</v>
      </c>
      <c r="G298" s="47" t="s">
        <v>3174</v>
      </c>
      <c r="H298" s="48" t="s">
        <v>3175</v>
      </c>
      <c r="I298" s="47" t="s">
        <v>3176</v>
      </c>
      <c r="J298" s="48" t="s">
        <v>3177</v>
      </c>
      <c r="K298" s="49" t="s">
        <v>4532</v>
      </c>
      <c r="L298" s="49" t="s">
        <v>3178</v>
      </c>
      <c r="M298" s="37" t="s">
        <v>733</v>
      </c>
      <c r="N298" s="50" t="s">
        <v>859</v>
      </c>
      <c r="O298" s="50" t="s">
        <v>733</v>
      </c>
      <c r="P298" s="42" t="s">
        <v>3172</v>
      </c>
      <c r="Q298" s="43" t="s">
        <v>3173</v>
      </c>
      <c r="R298" s="42" t="s">
        <v>3174</v>
      </c>
      <c r="S298" s="43" t="s">
        <v>3175</v>
      </c>
      <c r="T298" s="42" t="s">
        <v>3176</v>
      </c>
      <c r="U298" s="43" t="s">
        <v>3177</v>
      </c>
      <c r="V298" s="49" t="s">
        <v>4532</v>
      </c>
      <c r="W298" s="49" t="s">
        <v>3178</v>
      </c>
      <c r="Y298" s="44"/>
      <c r="Z298" s="44"/>
    </row>
    <row r="299" spans="1:26" x14ac:dyDescent="0.3">
      <c r="A299" s="37" t="s">
        <v>359</v>
      </c>
      <c r="B299" s="38" t="s">
        <v>734</v>
      </c>
      <c r="C299" s="46" t="s">
        <v>860</v>
      </c>
      <c r="D299" s="46" t="s">
        <v>734</v>
      </c>
      <c r="E299" s="47" t="s">
        <v>3179</v>
      </c>
      <c r="F299" s="48" t="s">
        <v>3173</v>
      </c>
      <c r="G299" s="47" t="s">
        <v>3180</v>
      </c>
      <c r="H299" s="48" t="s">
        <v>3175</v>
      </c>
      <c r="I299" s="47" t="s">
        <v>3181</v>
      </c>
      <c r="J299" s="48" t="s">
        <v>3177</v>
      </c>
      <c r="K299" s="49" t="s">
        <v>3182</v>
      </c>
      <c r="L299" s="49" t="s">
        <v>3178</v>
      </c>
      <c r="M299" s="37" t="s">
        <v>734</v>
      </c>
      <c r="N299" s="50" t="s">
        <v>860</v>
      </c>
      <c r="O299" s="50" t="s">
        <v>734</v>
      </c>
      <c r="P299" s="42" t="s">
        <v>3179</v>
      </c>
      <c r="Q299" s="43" t="s">
        <v>3173</v>
      </c>
      <c r="R299" s="42" t="s">
        <v>3180</v>
      </c>
      <c r="S299" s="43" t="s">
        <v>3175</v>
      </c>
      <c r="T299" s="42" t="s">
        <v>3181</v>
      </c>
      <c r="U299" s="43" t="s">
        <v>3177</v>
      </c>
      <c r="V299" s="49" t="s">
        <v>3182</v>
      </c>
      <c r="W299" s="49" t="s">
        <v>3178</v>
      </c>
      <c r="Y299" s="44"/>
      <c r="Z299" s="44"/>
    </row>
    <row r="300" spans="1:26" x14ac:dyDescent="0.3">
      <c r="A300" s="37" t="s">
        <v>360</v>
      </c>
      <c r="B300" s="38" t="s">
        <v>735</v>
      </c>
      <c r="C300" s="46" t="s">
        <v>861</v>
      </c>
      <c r="D300" s="46" t="s">
        <v>735</v>
      </c>
      <c r="E300" s="47" t="s">
        <v>3183</v>
      </c>
      <c r="F300" s="48" t="s">
        <v>3184</v>
      </c>
      <c r="G300" s="47" t="s">
        <v>3185</v>
      </c>
      <c r="H300" s="48" t="s">
        <v>3186</v>
      </c>
      <c r="I300" s="47" t="s">
        <v>3187</v>
      </c>
      <c r="J300" s="48" t="s">
        <v>3188</v>
      </c>
      <c r="K300" s="49" t="s">
        <v>3189</v>
      </c>
      <c r="L300" s="49" t="s">
        <v>3190</v>
      </c>
      <c r="M300" s="37" t="s">
        <v>735</v>
      </c>
      <c r="N300" s="50" t="s">
        <v>861</v>
      </c>
      <c r="O300" s="50" t="s">
        <v>735</v>
      </c>
      <c r="P300" s="42" t="s">
        <v>3183</v>
      </c>
      <c r="Q300" s="43" t="s">
        <v>3184</v>
      </c>
      <c r="R300" s="42" t="s">
        <v>3185</v>
      </c>
      <c r="S300" s="43" t="s">
        <v>3186</v>
      </c>
      <c r="T300" s="42" t="s">
        <v>3187</v>
      </c>
      <c r="U300" s="43" t="s">
        <v>3188</v>
      </c>
      <c r="V300" s="49" t="s">
        <v>3189</v>
      </c>
      <c r="W300" s="49" t="s">
        <v>3190</v>
      </c>
      <c r="Y300" s="44"/>
      <c r="Z300" s="44"/>
    </row>
    <row r="301" spans="1:26" x14ac:dyDescent="0.3">
      <c r="A301" s="37" t="s">
        <v>361</v>
      </c>
      <c r="B301" s="38" t="s">
        <v>1128</v>
      </c>
      <c r="C301" s="46" t="s">
        <v>917</v>
      </c>
      <c r="D301" s="46" t="s">
        <v>736</v>
      </c>
      <c r="E301" s="47" t="s">
        <v>3191</v>
      </c>
      <c r="F301" s="48" t="s">
        <v>3192</v>
      </c>
      <c r="G301" s="47" t="s">
        <v>3193</v>
      </c>
      <c r="H301" s="48" t="s">
        <v>3194</v>
      </c>
      <c r="I301" s="47" t="s">
        <v>3195</v>
      </c>
      <c r="J301" s="48" t="s">
        <v>3196</v>
      </c>
      <c r="K301" s="49" t="s">
        <v>3197</v>
      </c>
      <c r="L301" s="49" t="s">
        <v>3198</v>
      </c>
      <c r="M301" s="37" t="s">
        <v>1128</v>
      </c>
      <c r="N301" s="50" t="s">
        <v>917</v>
      </c>
      <c r="O301" s="50" t="s">
        <v>736</v>
      </c>
      <c r="P301" s="42" t="s">
        <v>3191</v>
      </c>
      <c r="Q301" s="43" t="s">
        <v>3192</v>
      </c>
      <c r="R301" s="42" t="s">
        <v>3193</v>
      </c>
      <c r="S301" s="43" t="s">
        <v>3194</v>
      </c>
      <c r="T301" s="42" t="s">
        <v>3195</v>
      </c>
      <c r="U301" s="43" t="s">
        <v>3196</v>
      </c>
      <c r="V301" s="49" t="s">
        <v>3197</v>
      </c>
      <c r="W301" s="49" t="s">
        <v>3198</v>
      </c>
      <c r="Y301" s="44"/>
      <c r="Z301" s="44"/>
    </row>
    <row r="302" spans="1:26" x14ac:dyDescent="0.3">
      <c r="A302" s="57" t="s">
        <v>362</v>
      </c>
      <c r="B302" s="58" t="s">
        <v>737</v>
      </c>
      <c r="C302" s="58" t="s">
        <v>1019</v>
      </c>
      <c r="D302" s="58" t="s">
        <v>737</v>
      </c>
      <c r="E302" s="59" t="s">
        <v>4292</v>
      </c>
      <c r="F302" s="60" t="s">
        <v>4293</v>
      </c>
      <c r="G302" s="59" t="s">
        <v>4294</v>
      </c>
      <c r="H302" s="60" t="s">
        <v>4295</v>
      </c>
      <c r="I302" s="59" t="s">
        <v>4296</v>
      </c>
      <c r="J302" s="60" t="s">
        <v>4297</v>
      </c>
      <c r="K302" s="61" t="s">
        <v>4298</v>
      </c>
      <c r="L302" s="61" t="s">
        <v>4299</v>
      </c>
      <c r="M302" s="58" t="s">
        <v>737</v>
      </c>
      <c r="N302" s="58" t="s">
        <v>1019</v>
      </c>
      <c r="O302" s="58" t="s">
        <v>737</v>
      </c>
      <c r="P302" s="59" t="s">
        <v>4292</v>
      </c>
      <c r="Q302" s="60" t="s">
        <v>4293</v>
      </c>
      <c r="R302" s="59" t="s">
        <v>4294</v>
      </c>
      <c r="S302" s="60" t="s">
        <v>4295</v>
      </c>
      <c r="T302" s="59" t="s">
        <v>4296</v>
      </c>
      <c r="U302" s="60" t="s">
        <v>4297</v>
      </c>
      <c r="V302" s="61" t="s">
        <v>4298</v>
      </c>
      <c r="W302" s="61" t="s">
        <v>4299</v>
      </c>
      <c r="Y302" s="44"/>
      <c r="Z302" s="44"/>
    </row>
    <row r="303" spans="1:26" x14ac:dyDescent="0.3">
      <c r="A303" s="37" t="s">
        <v>363</v>
      </c>
      <c r="B303" s="38" t="s">
        <v>738</v>
      </c>
      <c r="C303" s="46" t="s">
        <v>1075</v>
      </c>
      <c r="D303" s="46" t="s">
        <v>738</v>
      </c>
      <c r="E303" s="47" t="s">
        <v>3199</v>
      </c>
      <c r="F303" s="48" t="s">
        <v>3200</v>
      </c>
      <c r="G303" s="47" t="s">
        <v>3201</v>
      </c>
      <c r="H303" s="48" t="s">
        <v>3202</v>
      </c>
      <c r="I303" s="47" t="s">
        <v>3203</v>
      </c>
      <c r="J303" s="48" t="s">
        <v>3204</v>
      </c>
      <c r="K303" s="49" t="s">
        <v>3205</v>
      </c>
      <c r="L303" s="49" t="s">
        <v>3206</v>
      </c>
      <c r="M303" s="37" t="s">
        <v>738</v>
      </c>
      <c r="N303" s="50" t="s">
        <v>1075</v>
      </c>
      <c r="O303" s="50" t="s">
        <v>738</v>
      </c>
      <c r="P303" s="42" t="s">
        <v>3199</v>
      </c>
      <c r="Q303" s="43" t="s">
        <v>3200</v>
      </c>
      <c r="R303" s="42" t="s">
        <v>3201</v>
      </c>
      <c r="S303" s="43" t="s">
        <v>3202</v>
      </c>
      <c r="T303" s="42" t="s">
        <v>3203</v>
      </c>
      <c r="U303" s="43" t="s">
        <v>3204</v>
      </c>
      <c r="V303" s="49" t="s">
        <v>3205</v>
      </c>
      <c r="W303" s="49" t="s">
        <v>3206</v>
      </c>
      <c r="Y303" s="44"/>
      <c r="Z303" s="44"/>
    </row>
    <row r="304" spans="1:26" x14ac:dyDescent="0.3">
      <c r="A304" s="37" t="s">
        <v>364</v>
      </c>
      <c r="B304" s="38" t="s">
        <v>739</v>
      </c>
      <c r="C304" s="46" t="s">
        <v>1109</v>
      </c>
      <c r="D304" s="46" t="s">
        <v>739</v>
      </c>
      <c r="E304" s="47" t="s">
        <v>3207</v>
      </c>
      <c r="F304" s="48" t="s">
        <v>3208</v>
      </c>
      <c r="G304" s="47" t="s">
        <v>3209</v>
      </c>
      <c r="H304" s="48" t="s">
        <v>3210</v>
      </c>
      <c r="I304" s="47" t="s">
        <v>3211</v>
      </c>
      <c r="J304" s="48" t="s">
        <v>3212</v>
      </c>
      <c r="K304" s="49" t="s">
        <v>3213</v>
      </c>
      <c r="L304" s="49" t="s">
        <v>3214</v>
      </c>
      <c r="M304" s="37" t="s">
        <v>739</v>
      </c>
      <c r="N304" s="50" t="s">
        <v>1109</v>
      </c>
      <c r="O304" s="50" t="s">
        <v>739</v>
      </c>
      <c r="P304" s="42" t="s">
        <v>3207</v>
      </c>
      <c r="Q304" s="43" t="s">
        <v>3208</v>
      </c>
      <c r="R304" s="42" t="s">
        <v>3209</v>
      </c>
      <c r="S304" s="43" t="s">
        <v>3210</v>
      </c>
      <c r="T304" s="42" t="s">
        <v>3211</v>
      </c>
      <c r="U304" s="43" t="s">
        <v>3212</v>
      </c>
      <c r="V304" s="49" t="s">
        <v>3213</v>
      </c>
      <c r="W304" s="49" t="s">
        <v>3214</v>
      </c>
      <c r="Y304" s="44"/>
      <c r="Z304" s="44"/>
    </row>
    <row r="305" spans="1:26" x14ac:dyDescent="0.3">
      <c r="A305" s="37" t="s">
        <v>170</v>
      </c>
      <c r="B305" s="38" t="s">
        <v>740</v>
      </c>
      <c r="C305" s="46" t="s">
        <v>170</v>
      </c>
      <c r="D305" s="46" t="s">
        <v>740</v>
      </c>
      <c r="E305" s="47" t="s">
        <v>3215</v>
      </c>
      <c r="F305" s="48" t="s">
        <v>3216</v>
      </c>
      <c r="G305" s="47" t="s">
        <v>3217</v>
      </c>
      <c r="H305" s="48" t="s">
        <v>3218</v>
      </c>
      <c r="I305" s="47" t="s">
        <v>3219</v>
      </c>
      <c r="J305" s="48" t="s">
        <v>3220</v>
      </c>
      <c r="K305" s="49" t="s">
        <v>4487</v>
      </c>
      <c r="L305" s="49" t="s">
        <v>4506</v>
      </c>
      <c r="M305" s="37" t="s">
        <v>740</v>
      </c>
      <c r="N305" s="50" t="s">
        <v>170</v>
      </c>
      <c r="O305" s="50" t="s">
        <v>740</v>
      </c>
      <c r="P305" s="42" t="s">
        <v>3215</v>
      </c>
      <c r="Q305" s="43" t="s">
        <v>3216</v>
      </c>
      <c r="R305" s="42" t="s">
        <v>3217</v>
      </c>
      <c r="S305" s="43" t="s">
        <v>3218</v>
      </c>
      <c r="T305" s="42" t="s">
        <v>3219</v>
      </c>
      <c r="U305" s="43" t="s">
        <v>3220</v>
      </c>
      <c r="V305" s="49" t="s">
        <v>4487</v>
      </c>
      <c r="W305" s="49" t="s">
        <v>4506</v>
      </c>
      <c r="Y305" s="44"/>
      <c r="Z305" s="44"/>
    </row>
    <row r="306" spans="1:26" x14ac:dyDescent="0.3">
      <c r="A306" s="37" t="s">
        <v>366</v>
      </c>
      <c r="B306" s="38" t="s">
        <v>918</v>
      </c>
      <c r="C306" s="46" t="s">
        <v>479</v>
      </c>
      <c r="D306" s="46" t="s">
        <v>741</v>
      </c>
      <c r="E306" s="47" t="s">
        <v>3221</v>
      </c>
      <c r="F306" s="48" t="s">
        <v>3222</v>
      </c>
      <c r="G306" s="47" t="s">
        <v>3223</v>
      </c>
      <c r="H306" s="48" t="s">
        <v>3224</v>
      </c>
      <c r="I306" s="47" t="s">
        <v>3225</v>
      </c>
      <c r="J306" s="48" t="s">
        <v>3226</v>
      </c>
      <c r="K306" s="49" t="s">
        <v>3227</v>
      </c>
      <c r="L306" s="49" t="s">
        <v>3228</v>
      </c>
      <c r="M306" s="37" t="s">
        <v>918</v>
      </c>
      <c r="N306" s="50" t="s">
        <v>479</v>
      </c>
      <c r="O306" s="50" t="s">
        <v>741</v>
      </c>
      <c r="P306" s="42" t="s">
        <v>3221</v>
      </c>
      <c r="Q306" s="43" t="s">
        <v>3222</v>
      </c>
      <c r="R306" s="42" t="s">
        <v>3223</v>
      </c>
      <c r="S306" s="43" t="s">
        <v>3224</v>
      </c>
      <c r="T306" s="42" t="s">
        <v>3225</v>
      </c>
      <c r="U306" s="43" t="s">
        <v>3226</v>
      </c>
      <c r="V306" s="49" t="s">
        <v>3227</v>
      </c>
      <c r="W306" s="49" t="s">
        <v>3228</v>
      </c>
      <c r="Y306" s="44"/>
      <c r="Z306" s="44"/>
    </row>
    <row r="307" spans="1:26" x14ac:dyDescent="0.3">
      <c r="A307" s="63" t="s">
        <v>367</v>
      </c>
      <c r="B307" s="38" t="s">
        <v>742</v>
      </c>
      <c r="C307" s="46" t="s">
        <v>1095</v>
      </c>
      <c r="D307" s="46" t="s">
        <v>742</v>
      </c>
      <c r="E307" s="47" t="s">
        <v>3229</v>
      </c>
      <c r="F307" s="48" t="s">
        <v>3230</v>
      </c>
      <c r="G307" s="47" t="s">
        <v>3231</v>
      </c>
      <c r="H307" s="48" t="s">
        <v>3232</v>
      </c>
      <c r="I307" s="47" t="s">
        <v>3233</v>
      </c>
      <c r="J307" s="48" t="s">
        <v>3234</v>
      </c>
      <c r="K307" s="49" t="s">
        <v>3235</v>
      </c>
      <c r="L307" s="49" t="s">
        <v>3236</v>
      </c>
      <c r="M307" s="37" t="s">
        <v>742</v>
      </c>
      <c r="N307" s="50" t="s">
        <v>1095</v>
      </c>
      <c r="O307" s="50" t="s">
        <v>742</v>
      </c>
      <c r="P307" s="42" t="s">
        <v>3229</v>
      </c>
      <c r="Q307" s="43" t="s">
        <v>3230</v>
      </c>
      <c r="R307" s="42" t="s">
        <v>3231</v>
      </c>
      <c r="S307" s="43" t="s">
        <v>3232</v>
      </c>
      <c r="T307" s="42" t="s">
        <v>3233</v>
      </c>
      <c r="U307" s="43" t="s">
        <v>3234</v>
      </c>
      <c r="V307" s="49" t="s">
        <v>3235</v>
      </c>
      <c r="W307" s="49" t="s">
        <v>3236</v>
      </c>
      <c r="Y307" s="44"/>
      <c r="Z307" s="44"/>
    </row>
    <row r="308" spans="1:26" x14ac:dyDescent="0.3">
      <c r="A308" s="37" t="s">
        <v>355</v>
      </c>
      <c r="B308" s="38" t="s">
        <v>743</v>
      </c>
      <c r="C308" s="46" t="s">
        <v>355</v>
      </c>
      <c r="D308" s="46" t="s">
        <v>743</v>
      </c>
      <c r="E308" s="47" t="s">
        <v>3237</v>
      </c>
      <c r="F308" s="48" t="s">
        <v>3238</v>
      </c>
      <c r="G308" s="47" t="s">
        <v>3239</v>
      </c>
      <c r="H308" s="48" t="s">
        <v>3240</v>
      </c>
      <c r="I308" s="47" t="s">
        <v>3241</v>
      </c>
      <c r="J308" s="48" t="s">
        <v>3242</v>
      </c>
      <c r="K308" s="49" t="s">
        <v>4569</v>
      </c>
      <c r="L308" s="49" t="s">
        <v>4598</v>
      </c>
      <c r="M308" s="37" t="s">
        <v>743</v>
      </c>
      <c r="N308" s="50" t="s">
        <v>355</v>
      </c>
      <c r="O308" s="50" t="s">
        <v>743</v>
      </c>
      <c r="P308" s="42" t="s">
        <v>3237</v>
      </c>
      <c r="Q308" s="43" t="s">
        <v>3238</v>
      </c>
      <c r="R308" s="42" t="s">
        <v>3239</v>
      </c>
      <c r="S308" s="43" t="s">
        <v>3240</v>
      </c>
      <c r="T308" s="42" t="s">
        <v>3241</v>
      </c>
      <c r="U308" s="43" t="s">
        <v>3242</v>
      </c>
      <c r="V308" s="49" t="s">
        <v>4569</v>
      </c>
      <c r="W308" s="49" t="s">
        <v>4598</v>
      </c>
      <c r="Y308" s="44"/>
      <c r="Z308" s="44"/>
    </row>
    <row r="309" spans="1:26" x14ac:dyDescent="0.3">
      <c r="A309" s="37" t="s">
        <v>368</v>
      </c>
      <c r="B309" s="38" t="s">
        <v>744</v>
      </c>
      <c r="C309" s="46" t="s">
        <v>862</v>
      </c>
      <c r="D309" s="46" t="s">
        <v>744</v>
      </c>
      <c r="E309" s="47" t="s">
        <v>3243</v>
      </c>
      <c r="F309" s="48" t="s">
        <v>3244</v>
      </c>
      <c r="G309" s="47" t="s">
        <v>3245</v>
      </c>
      <c r="H309" s="48" t="s">
        <v>3246</v>
      </c>
      <c r="I309" s="47" t="s">
        <v>3247</v>
      </c>
      <c r="J309" s="48" t="s">
        <v>3248</v>
      </c>
      <c r="K309" s="49" t="s">
        <v>3249</v>
      </c>
      <c r="L309" s="49" t="s">
        <v>3250</v>
      </c>
      <c r="M309" s="37" t="s">
        <v>744</v>
      </c>
      <c r="N309" s="50" t="s">
        <v>862</v>
      </c>
      <c r="O309" s="50" t="s">
        <v>744</v>
      </c>
      <c r="P309" s="42" t="s">
        <v>3243</v>
      </c>
      <c r="Q309" s="43" t="s">
        <v>3244</v>
      </c>
      <c r="R309" s="42" t="s">
        <v>3245</v>
      </c>
      <c r="S309" s="43" t="s">
        <v>3246</v>
      </c>
      <c r="T309" s="42" t="s">
        <v>3247</v>
      </c>
      <c r="U309" s="43" t="s">
        <v>3248</v>
      </c>
      <c r="V309" s="49" t="s">
        <v>3249</v>
      </c>
      <c r="W309" s="49" t="s">
        <v>3250</v>
      </c>
      <c r="Y309" s="44"/>
      <c r="Z309" s="44"/>
    </row>
    <row r="310" spans="1:26" x14ac:dyDescent="0.3">
      <c r="A310" s="57" t="s">
        <v>245</v>
      </c>
      <c r="B310" s="58" t="s">
        <v>745</v>
      </c>
      <c r="C310" s="58" t="s">
        <v>1020</v>
      </c>
      <c r="D310" s="58" t="s">
        <v>745</v>
      </c>
      <c r="E310" s="59" t="s">
        <v>4300</v>
      </c>
      <c r="F310" s="60" t="s">
        <v>4301</v>
      </c>
      <c r="G310" s="59" t="s">
        <v>4302</v>
      </c>
      <c r="H310" s="60" t="s">
        <v>4303</v>
      </c>
      <c r="I310" s="59" t="s">
        <v>4304</v>
      </c>
      <c r="J310" s="60" t="s">
        <v>4305</v>
      </c>
      <c r="K310" s="61" t="s">
        <v>4306</v>
      </c>
      <c r="L310" s="61" t="s">
        <v>4307</v>
      </c>
      <c r="M310" s="58" t="s">
        <v>745</v>
      </c>
      <c r="N310" s="58" t="s">
        <v>1020</v>
      </c>
      <c r="O310" s="58" t="s">
        <v>745</v>
      </c>
      <c r="P310" s="59" t="s">
        <v>4300</v>
      </c>
      <c r="Q310" s="60" t="s">
        <v>4301</v>
      </c>
      <c r="R310" s="59" t="s">
        <v>4302</v>
      </c>
      <c r="S310" s="60" t="s">
        <v>4303</v>
      </c>
      <c r="T310" s="59" t="s">
        <v>4304</v>
      </c>
      <c r="U310" s="60" t="s">
        <v>4305</v>
      </c>
      <c r="V310" s="61" t="s">
        <v>4306</v>
      </c>
      <c r="W310" s="61" t="s">
        <v>4307</v>
      </c>
      <c r="Y310" s="44"/>
      <c r="Z310" s="44"/>
    </row>
    <row r="311" spans="1:26" x14ac:dyDescent="0.3">
      <c r="A311" s="37" t="s">
        <v>46</v>
      </c>
      <c r="B311" s="38" t="s">
        <v>746</v>
      </c>
      <c r="C311" s="46" t="s">
        <v>46</v>
      </c>
      <c r="D311" s="46" t="s">
        <v>746</v>
      </c>
      <c r="E311" s="47" t="s">
        <v>3251</v>
      </c>
      <c r="F311" s="48" t="s">
        <v>3252</v>
      </c>
      <c r="G311" s="47" t="s">
        <v>3253</v>
      </c>
      <c r="H311" s="48" t="s">
        <v>3254</v>
      </c>
      <c r="I311" s="47" t="s">
        <v>3255</v>
      </c>
      <c r="J311" s="48" t="s">
        <v>3256</v>
      </c>
      <c r="K311" s="49" t="s">
        <v>3257</v>
      </c>
      <c r="L311" s="49" t="s">
        <v>3258</v>
      </c>
      <c r="M311" s="37" t="s">
        <v>746</v>
      </c>
      <c r="N311" s="50" t="s">
        <v>46</v>
      </c>
      <c r="O311" s="50" t="s">
        <v>746</v>
      </c>
      <c r="P311" s="42" t="s">
        <v>3251</v>
      </c>
      <c r="Q311" s="43" t="s">
        <v>3252</v>
      </c>
      <c r="R311" s="42" t="s">
        <v>3253</v>
      </c>
      <c r="S311" s="43" t="s">
        <v>3254</v>
      </c>
      <c r="T311" s="42" t="s">
        <v>3255</v>
      </c>
      <c r="U311" s="43" t="s">
        <v>3256</v>
      </c>
      <c r="V311" s="49" t="s">
        <v>3257</v>
      </c>
      <c r="W311" s="49" t="s">
        <v>3258</v>
      </c>
      <c r="Y311" s="44"/>
      <c r="Z311" s="44"/>
    </row>
    <row r="312" spans="1:26" x14ac:dyDescent="0.3">
      <c r="A312" s="37" t="s">
        <v>369</v>
      </c>
      <c r="B312" s="38" t="s">
        <v>747</v>
      </c>
      <c r="C312" s="46" t="s">
        <v>1110</v>
      </c>
      <c r="D312" s="46" t="s">
        <v>747</v>
      </c>
      <c r="E312" s="47" t="s">
        <v>3259</v>
      </c>
      <c r="F312" s="48" t="s">
        <v>3260</v>
      </c>
      <c r="G312" s="47" t="s">
        <v>3261</v>
      </c>
      <c r="H312" s="48" t="s">
        <v>3262</v>
      </c>
      <c r="I312" s="47" t="s">
        <v>3263</v>
      </c>
      <c r="J312" s="48" t="s">
        <v>3264</v>
      </c>
      <c r="K312" s="49" t="s">
        <v>3265</v>
      </c>
      <c r="L312" s="49" t="s">
        <v>3266</v>
      </c>
      <c r="M312" s="37" t="s">
        <v>747</v>
      </c>
      <c r="N312" s="50" t="s">
        <v>1110</v>
      </c>
      <c r="O312" s="50" t="s">
        <v>747</v>
      </c>
      <c r="P312" s="42" t="s">
        <v>3259</v>
      </c>
      <c r="Q312" s="43" t="s">
        <v>3260</v>
      </c>
      <c r="R312" s="42" t="s">
        <v>3261</v>
      </c>
      <c r="S312" s="43" t="s">
        <v>3262</v>
      </c>
      <c r="T312" s="42" t="s">
        <v>3263</v>
      </c>
      <c r="U312" s="43" t="s">
        <v>3264</v>
      </c>
      <c r="V312" s="49" t="s">
        <v>3265</v>
      </c>
      <c r="W312" s="49" t="s">
        <v>3266</v>
      </c>
      <c r="Y312" s="44"/>
      <c r="Z312" s="44"/>
    </row>
    <row r="313" spans="1:26" x14ac:dyDescent="0.3">
      <c r="A313" s="65" t="s">
        <v>1161</v>
      </c>
      <c r="B313" s="66" t="s">
        <v>1189</v>
      </c>
      <c r="C313" s="66" t="s">
        <v>1161</v>
      </c>
      <c r="D313" s="67" t="s">
        <v>1189</v>
      </c>
      <c r="E313" s="55" t="s">
        <v>3858</v>
      </c>
      <c r="F313" s="68" t="s">
        <v>3859</v>
      </c>
      <c r="G313" s="55" t="s">
        <v>3860</v>
      </c>
      <c r="H313" s="68" t="s">
        <v>3861</v>
      </c>
      <c r="I313" s="55" t="s">
        <v>3862</v>
      </c>
      <c r="J313" s="68" t="s">
        <v>3863</v>
      </c>
      <c r="K313" s="55" t="s">
        <v>3864</v>
      </c>
      <c r="L313" s="55" t="s">
        <v>3865</v>
      </c>
      <c r="M313" s="65" t="s">
        <v>1189</v>
      </c>
      <c r="N313" s="65" t="s">
        <v>1161</v>
      </c>
      <c r="O313" s="69" t="s">
        <v>1189</v>
      </c>
      <c r="P313" s="42" t="s">
        <v>3858</v>
      </c>
      <c r="Q313" s="43" t="s">
        <v>3859</v>
      </c>
      <c r="R313" s="42" t="s">
        <v>3860</v>
      </c>
      <c r="S313" s="43" t="s">
        <v>3861</v>
      </c>
      <c r="T313" s="42" t="s">
        <v>3862</v>
      </c>
      <c r="U313" s="43" t="s">
        <v>3863</v>
      </c>
      <c r="V313" s="55" t="s">
        <v>3864</v>
      </c>
      <c r="W313" s="55" t="s">
        <v>3865</v>
      </c>
      <c r="Y313" s="44"/>
      <c r="Z313" s="44"/>
    </row>
    <row r="314" spans="1:26" x14ac:dyDescent="0.3">
      <c r="A314" s="37" t="s">
        <v>370</v>
      </c>
      <c r="B314" s="38" t="s">
        <v>748</v>
      </c>
      <c r="C314" s="46" t="s">
        <v>370</v>
      </c>
      <c r="D314" s="46" t="s">
        <v>748</v>
      </c>
      <c r="E314" s="47" t="s">
        <v>3267</v>
      </c>
      <c r="F314" s="48" t="s">
        <v>3268</v>
      </c>
      <c r="G314" s="47" t="s">
        <v>3269</v>
      </c>
      <c r="H314" s="48" t="s">
        <v>3270</v>
      </c>
      <c r="I314" s="47" t="s">
        <v>3271</v>
      </c>
      <c r="J314" s="48" t="s">
        <v>3272</v>
      </c>
      <c r="K314" s="49" t="s">
        <v>4533</v>
      </c>
      <c r="L314" s="49" t="s">
        <v>3274</v>
      </c>
      <c r="M314" s="37" t="s">
        <v>748</v>
      </c>
      <c r="N314" s="50" t="s">
        <v>370</v>
      </c>
      <c r="O314" s="50" t="s">
        <v>748</v>
      </c>
      <c r="P314" s="42" t="s">
        <v>3267</v>
      </c>
      <c r="Q314" s="43" t="s">
        <v>3268</v>
      </c>
      <c r="R314" s="42" t="s">
        <v>3269</v>
      </c>
      <c r="S314" s="43" t="s">
        <v>3270</v>
      </c>
      <c r="T314" s="42" t="s">
        <v>3271</v>
      </c>
      <c r="U314" s="43" t="s">
        <v>3272</v>
      </c>
      <c r="V314" s="49" t="s">
        <v>4533</v>
      </c>
      <c r="W314" s="49" t="s">
        <v>3274</v>
      </c>
      <c r="Y314" s="44"/>
      <c r="Z314" s="44"/>
    </row>
    <row r="315" spans="1:26" x14ac:dyDescent="0.3">
      <c r="A315" s="37" t="s">
        <v>371</v>
      </c>
      <c r="B315" s="38" t="s">
        <v>749</v>
      </c>
      <c r="C315" s="46" t="s">
        <v>863</v>
      </c>
      <c r="D315" s="46" t="s">
        <v>749</v>
      </c>
      <c r="E315" s="47" t="s">
        <v>3275</v>
      </c>
      <c r="F315" s="48" t="s">
        <v>3268</v>
      </c>
      <c r="G315" s="47" t="s">
        <v>3276</v>
      </c>
      <c r="H315" s="48" t="s">
        <v>3270</v>
      </c>
      <c r="I315" s="47" t="s">
        <v>3277</v>
      </c>
      <c r="J315" s="48" t="s">
        <v>3272</v>
      </c>
      <c r="K315" s="49" t="s">
        <v>3278</v>
      </c>
      <c r="L315" s="49" t="s">
        <v>3274</v>
      </c>
      <c r="M315" s="37" t="s">
        <v>749</v>
      </c>
      <c r="N315" s="50" t="s">
        <v>863</v>
      </c>
      <c r="O315" s="50" t="s">
        <v>749</v>
      </c>
      <c r="P315" s="42" t="s">
        <v>3275</v>
      </c>
      <c r="Q315" s="43" t="s">
        <v>3268</v>
      </c>
      <c r="R315" s="42" t="s">
        <v>3276</v>
      </c>
      <c r="S315" s="43" t="s">
        <v>3270</v>
      </c>
      <c r="T315" s="42" t="s">
        <v>3277</v>
      </c>
      <c r="U315" s="43" t="s">
        <v>3272</v>
      </c>
      <c r="V315" s="49" t="s">
        <v>3278</v>
      </c>
      <c r="W315" s="49" t="s">
        <v>3274</v>
      </c>
      <c r="Y315" s="44"/>
      <c r="Z315" s="44"/>
    </row>
    <row r="316" spans="1:26" x14ac:dyDescent="0.3">
      <c r="A316" s="37" t="s">
        <v>372</v>
      </c>
      <c r="B316" s="38" t="s">
        <v>438</v>
      </c>
      <c r="C316" s="46" t="s">
        <v>372</v>
      </c>
      <c r="D316" s="46" t="s">
        <v>438</v>
      </c>
      <c r="E316" s="47" t="s">
        <v>3279</v>
      </c>
      <c r="F316" s="48" t="s">
        <v>3280</v>
      </c>
      <c r="G316" s="47" t="s">
        <v>3281</v>
      </c>
      <c r="H316" s="48" t="s">
        <v>3282</v>
      </c>
      <c r="I316" s="47" t="s">
        <v>3283</v>
      </c>
      <c r="J316" s="48" t="s">
        <v>3284</v>
      </c>
      <c r="K316" s="49" t="s">
        <v>3285</v>
      </c>
      <c r="L316" s="49" t="s">
        <v>3286</v>
      </c>
      <c r="M316" s="37" t="s">
        <v>438</v>
      </c>
      <c r="N316" s="50" t="s">
        <v>372</v>
      </c>
      <c r="O316" s="50" t="s">
        <v>438</v>
      </c>
      <c r="P316" s="42" t="s">
        <v>3279</v>
      </c>
      <c r="Q316" s="43" t="s">
        <v>3280</v>
      </c>
      <c r="R316" s="42" t="s">
        <v>3281</v>
      </c>
      <c r="S316" s="43" t="s">
        <v>3282</v>
      </c>
      <c r="T316" s="42" t="s">
        <v>3283</v>
      </c>
      <c r="U316" s="43" t="s">
        <v>3284</v>
      </c>
      <c r="V316" s="49" t="s">
        <v>3285</v>
      </c>
      <c r="W316" s="49" t="s">
        <v>3286</v>
      </c>
      <c r="Y316" s="44"/>
      <c r="Z316" s="44"/>
    </row>
    <row r="317" spans="1:26" x14ac:dyDescent="0.3">
      <c r="A317" s="37" t="s">
        <v>373</v>
      </c>
      <c r="B317" s="38" t="s">
        <v>434</v>
      </c>
      <c r="C317" s="46" t="s">
        <v>373</v>
      </c>
      <c r="D317" s="46" t="s">
        <v>750</v>
      </c>
      <c r="E317" s="47" t="s">
        <v>3287</v>
      </c>
      <c r="F317" s="48" t="s">
        <v>3288</v>
      </c>
      <c r="G317" s="47" t="s">
        <v>3289</v>
      </c>
      <c r="H317" s="48" t="s">
        <v>3290</v>
      </c>
      <c r="I317" s="47" t="s">
        <v>3291</v>
      </c>
      <c r="J317" s="48" t="s">
        <v>3292</v>
      </c>
      <c r="K317" s="49" t="s">
        <v>3293</v>
      </c>
      <c r="L317" s="49" t="s">
        <v>3294</v>
      </c>
      <c r="M317" s="37" t="s">
        <v>434</v>
      </c>
      <c r="N317" s="50" t="s">
        <v>373</v>
      </c>
      <c r="O317" s="50" t="s">
        <v>750</v>
      </c>
      <c r="P317" s="42" t="s">
        <v>3287</v>
      </c>
      <c r="Q317" s="43" t="s">
        <v>3288</v>
      </c>
      <c r="R317" s="42" t="s">
        <v>3289</v>
      </c>
      <c r="S317" s="43" t="s">
        <v>3290</v>
      </c>
      <c r="T317" s="42" t="s">
        <v>3291</v>
      </c>
      <c r="U317" s="43" t="s">
        <v>3292</v>
      </c>
      <c r="V317" s="49" t="s">
        <v>3293</v>
      </c>
      <c r="W317" s="49" t="s">
        <v>3294</v>
      </c>
      <c r="Y317" s="44"/>
      <c r="Z317" s="44"/>
    </row>
    <row r="318" spans="1:26" x14ac:dyDescent="0.3">
      <c r="A318" s="52" t="s">
        <v>374</v>
      </c>
      <c r="B318" s="53" t="s">
        <v>440</v>
      </c>
      <c r="C318" s="54" t="s">
        <v>374</v>
      </c>
      <c r="D318" s="54" t="s">
        <v>440</v>
      </c>
      <c r="E318" s="47" t="s">
        <v>3295</v>
      </c>
      <c r="F318" s="48" t="s">
        <v>3296</v>
      </c>
      <c r="G318" s="47" t="s">
        <v>3297</v>
      </c>
      <c r="H318" s="48" t="s">
        <v>3298</v>
      </c>
      <c r="I318" s="47" t="s">
        <v>3299</v>
      </c>
      <c r="J318" s="48" t="s">
        <v>3300</v>
      </c>
      <c r="K318" s="55" t="s">
        <v>3273</v>
      </c>
      <c r="L318" s="55" t="s">
        <v>3274</v>
      </c>
      <c r="M318" s="52" t="s">
        <v>440</v>
      </c>
      <c r="N318" s="56" t="s">
        <v>374</v>
      </c>
      <c r="O318" s="56" t="s">
        <v>440</v>
      </c>
      <c r="P318" s="42" t="s">
        <v>3295</v>
      </c>
      <c r="Q318" s="43" t="s">
        <v>3296</v>
      </c>
      <c r="R318" s="42" t="s">
        <v>3297</v>
      </c>
      <c r="S318" s="43" t="s">
        <v>3298</v>
      </c>
      <c r="T318" s="42" t="s">
        <v>3299</v>
      </c>
      <c r="U318" s="43" t="s">
        <v>3300</v>
      </c>
      <c r="V318" s="55" t="s">
        <v>3273</v>
      </c>
      <c r="W318" s="55" t="s">
        <v>3274</v>
      </c>
      <c r="Y318" s="44"/>
      <c r="Z318" s="44"/>
    </row>
    <row r="319" spans="1:26" x14ac:dyDescent="0.3">
      <c r="A319" s="37" t="s">
        <v>375</v>
      </c>
      <c r="B319" s="38" t="s">
        <v>3909</v>
      </c>
      <c r="C319" s="46" t="s">
        <v>375</v>
      </c>
      <c r="D319" s="46" t="s">
        <v>3909</v>
      </c>
      <c r="E319" s="47" t="s">
        <v>3301</v>
      </c>
      <c r="F319" s="48" t="s">
        <v>4124</v>
      </c>
      <c r="G319" s="47" t="s">
        <v>3303</v>
      </c>
      <c r="H319" s="48" t="s">
        <v>4125</v>
      </c>
      <c r="I319" s="47" t="s">
        <v>3305</v>
      </c>
      <c r="J319" s="48" t="s">
        <v>4126</v>
      </c>
      <c r="K319" s="49" t="s">
        <v>3307</v>
      </c>
      <c r="L319" s="49" t="s">
        <v>4127</v>
      </c>
      <c r="M319" s="37" t="s">
        <v>751</v>
      </c>
      <c r="N319" s="50" t="s">
        <v>976</v>
      </c>
      <c r="O319" s="50" t="s">
        <v>751</v>
      </c>
      <c r="P319" s="42" t="s">
        <v>3301</v>
      </c>
      <c r="Q319" s="43" t="s">
        <v>3302</v>
      </c>
      <c r="R319" s="42" t="s">
        <v>3303</v>
      </c>
      <c r="S319" s="43" t="s">
        <v>3304</v>
      </c>
      <c r="T319" s="42" t="s">
        <v>3305</v>
      </c>
      <c r="U319" s="43" t="s">
        <v>3306</v>
      </c>
      <c r="V319" s="49" t="s">
        <v>3307</v>
      </c>
      <c r="W319" s="49" t="s">
        <v>4421</v>
      </c>
      <c r="Y319" s="44"/>
      <c r="Z319" s="44"/>
    </row>
    <row r="320" spans="1:26" x14ac:dyDescent="0.3">
      <c r="A320" s="37" t="s">
        <v>376</v>
      </c>
      <c r="B320" s="38" t="s">
        <v>3910</v>
      </c>
      <c r="C320" s="46" t="s">
        <v>376</v>
      </c>
      <c r="D320" s="46" t="s">
        <v>3937</v>
      </c>
      <c r="E320" s="47" t="s">
        <v>3308</v>
      </c>
      <c r="F320" s="48" t="s">
        <v>4128</v>
      </c>
      <c r="G320" s="47" t="s">
        <v>3310</v>
      </c>
      <c r="H320" s="48" t="s">
        <v>4129</v>
      </c>
      <c r="I320" s="47" t="s">
        <v>3312</v>
      </c>
      <c r="J320" s="48" t="s">
        <v>4130</v>
      </c>
      <c r="K320" s="49" t="s">
        <v>3314</v>
      </c>
      <c r="L320" s="49" t="s">
        <v>4131</v>
      </c>
      <c r="M320" s="37" t="s">
        <v>919</v>
      </c>
      <c r="N320" s="50" t="s">
        <v>977</v>
      </c>
      <c r="O320" s="50" t="s">
        <v>752</v>
      </c>
      <c r="P320" s="42" t="s">
        <v>3308</v>
      </c>
      <c r="Q320" s="43" t="s">
        <v>3309</v>
      </c>
      <c r="R320" s="42" t="s">
        <v>3310</v>
      </c>
      <c r="S320" s="43" t="s">
        <v>3311</v>
      </c>
      <c r="T320" s="42" t="s">
        <v>3312</v>
      </c>
      <c r="U320" s="43" t="s">
        <v>3313</v>
      </c>
      <c r="V320" s="49" t="s">
        <v>3314</v>
      </c>
      <c r="W320" s="49" t="s">
        <v>4396</v>
      </c>
      <c r="Y320" s="44"/>
      <c r="Z320" s="44"/>
    </row>
    <row r="321" spans="1:26" x14ac:dyDescent="0.3">
      <c r="A321" s="37" t="s">
        <v>377</v>
      </c>
      <c r="B321" s="38" t="s">
        <v>753</v>
      </c>
      <c r="C321" s="46" t="s">
        <v>377</v>
      </c>
      <c r="D321" s="46" t="s">
        <v>753</v>
      </c>
      <c r="E321" s="47" t="s">
        <v>3315</v>
      </c>
      <c r="F321" s="48" t="s">
        <v>3316</v>
      </c>
      <c r="G321" s="47" t="s">
        <v>3317</v>
      </c>
      <c r="H321" s="48" t="s">
        <v>3318</v>
      </c>
      <c r="I321" s="47" t="s">
        <v>3319</v>
      </c>
      <c r="J321" s="48" t="s">
        <v>3320</v>
      </c>
      <c r="K321" s="49" t="s">
        <v>4488</v>
      </c>
      <c r="L321" s="49" t="s">
        <v>4507</v>
      </c>
      <c r="M321" s="37" t="s">
        <v>753</v>
      </c>
      <c r="N321" s="50" t="s">
        <v>377</v>
      </c>
      <c r="O321" s="50" t="s">
        <v>753</v>
      </c>
      <c r="P321" s="42" t="s">
        <v>3315</v>
      </c>
      <c r="Q321" s="43" t="s">
        <v>3316</v>
      </c>
      <c r="R321" s="42" t="s">
        <v>3317</v>
      </c>
      <c r="S321" s="43" t="s">
        <v>3318</v>
      </c>
      <c r="T321" s="42" t="s">
        <v>3319</v>
      </c>
      <c r="U321" s="43" t="s">
        <v>3320</v>
      </c>
      <c r="V321" s="49" t="s">
        <v>4488</v>
      </c>
      <c r="W321" s="49" t="s">
        <v>4507</v>
      </c>
      <c r="Y321" s="44"/>
      <c r="Z321" s="44"/>
    </row>
    <row r="322" spans="1:26" x14ac:dyDescent="0.3">
      <c r="A322" s="37" t="s">
        <v>378</v>
      </c>
      <c r="B322" s="38" t="s">
        <v>754</v>
      </c>
      <c r="C322" s="46" t="s">
        <v>1021</v>
      </c>
      <c r="D322" s="46" t="s">
        <v>754</v>
      </c>
      <c r="E322" s="47" t="s">
        <v>3321</v>
      </c>
      <c r="F322" s="48" t="s">
        <v>3322</v>
      </c>
      <c r="G322" s="47" t="s">
        <v>3323</v>
      </c>
      <c r="H322" s="48" t="s">
        <v>3324</v>
      </c>
      <c r="I322" s="47" t="s">
        <v>3325</v>
      </c>
      <c r="J322" s="48" t="s">
        <v>3326</v>
      </c>
      <c r="K322" s="49" t="s">
        <v>3327</v>
      </c>
      <c r="L322" s="49" t="s">
        <v>3328</v>
      </c>
      <c r="M322" s="37" t="s">
        <v>754</v>
      </c>
      <c r="N322" s="50" t="s">
        <v>1021</v>
      </c>
      <c r="O322" s="50" t="s">
        <v>754</v>
      </c>
      <c r="P322" s="42" t="s">
        <v>3321</v>
      </c>
      <c r="Q322" s="43" t="s">
        <v>3322</v>
      </c>
      <c r="R322" s="42" t="s">
        <v>3323</v>
      </c>
      <c r="S322" s="43" t="s">
        <v>3324</v>
      </c>
      <c r="T322" s="42" t="s">
        <v>3325</v>
      </c>
      <c r="U322" s="43" t="s">
        <v>3326</v>
      </c>
      <c r="V322" s="49" t="s">
        <v>3327</v>
      </c>
      <c r="W322" s="49" t="s">
        <v>4397</v>
      </c>
      <c r="Y322" s="44"/>
      <c r="Z322" s="44"/>
    </row>
    <row r="323" spans="1:26" x14ac:dyDescent="0.3">
      <c r="A323" s="52" t="s">
        <v>379</v>
      </c>
      <c r="B323" s="53" t="s">
        <v>1190</v>
      </c>
      <c r="C323" s="54" t="s">
        <v>1203</v>
      </c>
      <c r="D323" s="54" t="s">
        <v>1190</v>
      </c>
      <c r="E323" s="47" t="s">
        <v>3329</v>
      </c>
      <c r="F323" s="48" t="s">
        <v>3330</v>
      </c>
      <c r="G323" s="47" t="s">
        <v>3331</v>
      </c>
      <c r="H323" s="48" t="s">
        <v>3332</v>
      </c>
      <c r="I323" s="47" t="s">
        <v>3333</v>
      </c>
      <c r="J323" s="48" t="s">
        <v>3334</v>
      </c>
      <c r="K323" s="55" t="s">
        <v>3335</v>
      </c>
      <c r="L323" s="55" t="s">
        <v>3336</v>
      </c>
      <c r="M323" s="52" t="s">
        <v>1190</v>
      </c>
      <c r="N323" s="56" t="s">
        <v>1203</v>
      </c>
      <c r="O323" s="56" t="s">
        <v>1190</v>
      </c>
      <c r="P323" s="42" t="s">
        <v>3329</v>
      </c>
      <c r="Q323" s="43" t="s">
        <v>3330</v>
      </c>
      <c r="R323" s="42" t="s">
        <v>3331</v>
      </c>
      <c r="S323" s="43" t="s">
        <v>3332</v>
      </c>
      <c r="T323" s="42" t="s">
        <v>3333</v>
      </c>
      <c r="U323" s="43" t="s">
        <v>3334</v>
      </c>
      <c r="V323" s="55" t="s">
        <v>3335</v>
      </c>
      <c r="W323" s="55" t="s">
        <v>3336</v>
      </c>
      <c r="Y323" s="44"/>
      <c r="Z323" s="44"/>
    </row>
    <row r="324" spans="1:26" x14ac:dyDescent="0.3">
      <c r="A324" s="37" t="s">
        <v>380</v>
      </c>
      <c r="B324" s="62" t="s">
        <v>755</v>
      </c>
      <c r="C324" s="46" t="s">
        <v>1054</v>
      </c>
      <c r="D324" s="46" t="s">
        <v>755</v>
      </c>
      <c r="E324" s="47" t="s">
        <v>3337</v>
      </c>
      <c r="F324" s="48" t="s">
        <v>4442</v>
      </c>
      <c r="G324" s="47" t="s">
        <v>3338</v>
      </c>
      <c r="H324" s="48" t="s">
        <v>4456</v>
      </c>
      <c r="I324" s="47" t="s">
        <v>3339</v>
      </c>
      <c r="J324" s="48" t="s">
        <v>4470</v>
      </c>
      <c r="K324" s="49" t="s">
        <v>4547</v>
      </c>
      <c r="L324" s="49" t="s">
        <v>4786</v>
      </c>
      <c r="M324" s="37" t="s">
        <v>755</v>
      </c>
      <c r="N324" s="50" t="s">
        <v>1054</v>
      </c>
      <c r="O324" s="50" t="s">
        <v>755</v>
      </c>
      <c r="P324" s="42" t="s">
        <v>3337</v>
      </c>
      <c r="Q324" s="43" t="s">
        <v>4442</v>
      </c>
      <c r="R324" s="42" t="s">
        <v>3338</v>
      </c>
      <c r="S324" s="43" t="s">
        <v>4456</v>
      </c>
      <c r="T324" s="42" t="s">
        <v>3339</v>
      </c>
      <c r="U324" s="43" t="s">
        <v>4470</v>
      </c>
      <c r="V324" s="49" t="s">
        <v>4547</v>
      </c>
      <c r="W324" s="49" t="s">
        <v>4786</v>
      </c>
      <c r="Y324" s="44"/>
      <c r="Z324" s="44"/>
    </row>
    <row r="325" spans="1:26" x14ac:dyDescent="0.3">
      <c r="A325" s="37" t="s">
        <v>381</v>
      </c>
      <c r="B325" s="38" t="s">
        <v>920</v>
      </c>
      <c r="C325" s="46" t="s">
        <v>381</v>
      </c>
      <c r="D325" s="46" t="s">
        <v>756</v>
      </c>
      <c r="E325" s="47" t="s">
        <v>3340</v>
      </c>
      <c r="F325" s="48" t="s">
        <v>3341</v>
      </c>
      <c r="G325" s="47" t="s">
        <v>3342</v>
      </c>
      <c r="H325" s="48" t="s">
        <v>3343</v>
      </c>
      <c r="I325" s="47" t="s">
        <v>3344</v>
      </c>
      <c r="J325" s="48" t="s">
        <v>3345</v>
      </c>
      <c r="K325" s="49" t="s">
        <v>3346</v>
      </c>
      <c r="L325" s="49" t="s">
        <v>3347</v>
      </c>
      <c r="M325" s="37" t="s">
        <v>920</v>
      </c>
      <c r="N325" s="50" t="s">
        <v>381</v>
      </c>
      <c r="O325" s="50" t="s">
        <v>756</v>
      </c>
      <c r="P325" s="42" t="s">
        <v>3340</v>
      </c>
      <c r="Q325" s="43" t="s">
        <v>3341</v>
      </c>
      <c r="R325" s="42" t="s">
        <v>3342</v>
      </c>
      <c r="S325" s="43" t="s">
        <v>3343</v>
      </c>
      <c r="T325" s="42" t="s">
        <v>3344</v>
      </c>
      <c r="U325" s="43" t="s">
        <v>3345</v>
      </c>
      <c r="V325" s="49" t="s">
        <v>3346</v>
      </c>
      <c r="W325" s="49" t="s">
        <v>3347</v>
      </c>
      <c r="Y325" s="44"/>
      <c r="Z325" s="44"/>
    </row>
    <row r="326" spans="1:26" x14ac:dyDescent="0.3">
      <c r="A326" s="37" t="s">
        <v>382</v>
      </c>
      <c r="B326" s="38" t="s">
        <v>921</v>
      </c>
      <c r="C326" s="46" t="s">
        <v>467</v>
      </c>
      <c r="D326" s="46" t="s">
        <v>757</v>
      </c>
      <c r="E326" s="47" t="s">
        <v>3348</v>
      </c>
      <c r="F326" s="48" t="s">
        <v>3349</v>
      </c>
      <c r="G326" s="47" t="s">
        <v>3350</v>
      </c>
      <c r="H326" s="48" t="s">
        <v>3351</v>
      </c>
      <c r="I326" s="47" t="s">
        <v>3352</v>
      </c>
      <c r="J326" s="48" t="s">
        <v>3353</v>
      </c>
      <c r="K326" s="49" t="s">
        <v>3354</v>
      </c>
      <c r="L326" s="49" t="s">
        <v>3355</v>
      </c>
      <c r="M326" s="37" t="s">
        <v>921</v>
      </c>
      <c r="N326" s="50" t="s">
        <v>467</v>
      </c>
      <c r="O326" s="50" t="s">
        <v>757</v>
      </c>
      <c r="P326" s="42" t="s">
        <v>3348</v>
      </c>
      <c r="Q326" s="43" t="s">
        <v>3349</v>
      </c>
      <c r="R326" s="42" t="s">
        <v>3350</v>
      </c>
      <c r="S326" s="43" t="s">
        <v>3351</v>
      </c>
      <c r="T326" s="42" t="s">
        <v>3352</v>
      </c>
      <c r="U326" s="43" t="s">
        <v>3353</v>
      </c>
      <c r="V326" s="49" t="s">
        <v>3354</v>
      </c>
      <c r="W326" s="49" t="s">
        <v>3355</v>
      </c>
      <c r="Y326" s="44"/>
      <c r="Z326" s="44"/>
    </row>
    <row r="327" spans="1:26" x14ac:dyDescent="0.3">
      <c r="A327" s="63" t="s">
        <v>383</v>
      </c>
      <c r="B327" s="38" t="s">
        <v>758</v>
      </c>
      <c r="C327" s="46" t="s">
        <v>1096</v>
      </c>
      <c r="D327" s="46" t="s">
        <v>758</v>
      </c>
      <c r="E327" s="47" t="s">
        <v>3356</v>
      </c>
      <c r="F327" s="48" t="s">
        <v>3357</v>
      </c>
      <c r="G327" s="47" t="s">
        <v>3358</v>
      </c>
      <c r="H327" s="48" t="s">
        <v>3359</v>
      </c>
      <c r="I327" s="47" t="s">
        <v>3360</v>
      </c>
      <c r="J327" s="48" t="s">
        <v>3361</v>
      </c>
      <c r="K327" s="49" t="s">
        <v>3362</v>
      </c>
      <c r="L327" s="49" t="s">
        <v>3363</v>
      </c>
      <c r="M327" s="37" t="s">
        <v>758</v>
      </c>
      <c r="N327" s="50" t="s">
        <v>1096</v>
      </c>
      <c r="O327" s="50" t="s">
        <v>758</v>
      </c>
      <c r="P327" s="42" t="s">
        <v>3356</v>
      </c>
      <c r="Q327" s="43" t="s">
        <v>3357</v>
      </c>
      <c r="R327" s="42" t="s">
        <v>3358</v>
      </c>
      <c r="S327" s="43" t="s">
        <v>3359</v>
      </c>
      <c r="T327" s="42" t="s">
        <v>3360</v>
      </c>
      <c r="U327" s="43" t="s">
        <v>3361</v>
      </c>
      <c r="V327" s="49" t="s">
        <v>3362</v>
      </c>
      <c r="W327" s="49" t="s">
        <v>3363</v>
      </c>
      <c r="Y327" s="44"/>
      <c r="Z327" s="44"/>
    </row>
    <row r="328" spans="1:26" x14ac:dyDescent="0.3">
      <c r="A328" s="37" t="s">
        <v>384</v>
      </c>
      <c r="B328" s="38" t="s">
        <v>450</v>
      </c>
      <c r="C328" s="46" t="s">
        <v>384</v>
      </c>
      <c r="D328" s="46" t="s">
        <v>450</v>
      </c>
      <c r="E328" s="47" t="s">
        <v>3364</v>
      </c>
      <c r="F328" s="48" t="s">
        <v>3365</v>
      </c>
      <c r="G328" s="47" t="s">
        <v>3366</v>
      </c>
      <c r="H328" s="48" t="s">
        <v>3367</v>
      </c>
      <c r="I328" s="47" t="s">
        <v>3368</v>
      </c>
      <c r="J328" s="48" t="s">
        <v>3369</v>
      </c>
      <c r="K328" s="49" t="s">
        <v>4570</v>
      </c>
      <c r="L328" s="49" t="s">
        <v>4599</v>
      </c>
      <c r="M328" s="37" t="s">
        <v>450</v>
      </c>
      <c r="N328" s="50" t="s">
        <v>384</v>
      </c>
      <c r="O328" s="50" t="s">
        <v>450</v>
      </c>
      <c r="P328" s="42" t="s">
        <v>3364</v>
      </c>
      <c r="Q328" s="43" t="s">
        <v>3365</v>
      </c>
      <c r="R328" s="42" t="s">
        <v>3366</v>
      </c>
      <c r="S328" s="43" t="s">
        <v>3367</v>
      </c>
      <c r="T328" s="42" t="s">
        <v>3368</v>
      </c>
      <c r="U328" s="43" t="s">
        <v>3369</v>
      </c>
      <c r="V328" s="49" t="s">
        <v>4570</v>
      </c>
      <c r="W328" s="49" t="s">
        <v>4599</v>
      </c>
      <c r="Y328" s="44"/>
      <c r="Z328" s="44"/>
    </row>
    <row r="329" spans="1:26" x14ac:dyDescent="0.3">
      <c r="A329" s="37" t="s">
        <v>385</v>
      </c>
      <c r="B329" s="38" t="s">
        <v>759</v>
      </c>
      <c r="C329" s="46" t="s">
        <v>864</v>
      </c>
      <c r="D329" s="46" t="s">
        <v>759</v>
      </c>
      <c r="E329" s="47" t="s">
        <v>3370</v>
      </c>
      <c r="F329" s="48" t="s">
        <v>3371</v>
      </c>
      <c r="G329" s="47" t="s">
        <v>3372</v>
      </c>
      <c r="H329" s="48" t="s">
        <v>3373</v>
      </c>
      <c r="I329" s="47" t="s">
        <v>3374</v>
      </c>
      <c r="J329" s="48" t="s">
        <v>3375</v>
      </c>
      <c r="K329" s="49" t="s">
        <v>3376</v>
      </c>
      <c r="L329" s="49" t="s">
        <v>3377</v>
      </c>
      <c r="M329" s="37" t="s">
        <v>759</v>
      </c>
      <c r="N329" s="50" t="s">
        <v>864</v>
      </c>
      <c r="O329" s="50" t="s">
        <v>759</v>
      </c>
      <c r="P329" s="42" t="s">
        <v>3370</v>
      </c>
      <c r="Q329" s="43" t="s">
        <v>3371</v>
      </c>
      <c r="R329" s="42" t="s">
        <v>3372</v>
      </c>
      <c r="S329" s="43" t="s">
        <v>3373</v>
      </c>
      <c r="T329" s="42" t="s">
        <v>3374</v>
      </c>
      <c r="U329" s="43" t="s">
        <v>3375</v>
      </c>
      <c r="V329" s="49" t="s">
        <v>3376</v>
      </c>
      <c r="W329" s="49" t="s">
        <v>3377</v>
      </c>
      <c r="Y329" s="44"/>
      <c r="Z329" s="44"/>
    </row>
    <row r="330" spans="1:26" x14ac:dyDescent="0.3">
      <c r="A330" s="57" t="s">
        <v>386</v>
      </c>
      <c r="B330" s="58" t="s">
        <v>760</v>
      </c>
      <c r="C330" s="58" t="s">
        <v>1022</v>
      </c>
      <c r="D330" s="58" t="s">
        <v>760</v>
      </c>
      <c r="E330" s="59" t="s">
        <v>4308</v>
      </c>
      <c r="F330" s="60" t="s">
        <v>4309</v>
      </c>
      <c r="G330" s="59" t="s">
        <v>4310</v>
      </c>
      <c r="H330" s="60" t="s">
        <v>4311</v>
      </c>
      <c r="I330" s="59" t="s">
        <v>4312</v>
      </c>
      <c r="J330" s="60" t="s">
        <v>4313</v>
      </c>
      <c r="K330" s="61" t="s">
        <v>4314</v>
      </c>
      <c r="L330" s="61" t="s">
        <v>4315</v>
      </c>
      <c r="M330" s="58" t="s">
        <v>760</v>
      </c>
      <c r="N330" s="58" t="s">
        <v>1022</v>
      </c>
      <c r="O330" s="58" t="s">
        <v>760</v>
      </c>
      <c r="P330" s="59" t="s">
        <v>4308</v>
      </c>
      <c r="Q330" s="60" t="s">
        <v>4309</v>
      </c>
      <c r="R330" s="59" t="s">
        <v>4310</v>
      </c>
      <c r="S330" s="60" t="s">
        <v>4311</v>
      </c>
      <c r="T330" s="59" t="s">
        <v>4312</v>
      </c>
      <c r="U330" s="60" t="s">
        <v>4313</v>
      </c>
      <c r="V330" s="61" t="s">
        <v>4314</v>
      </c>
      <c r="W330" s="61" t="s">
        <v>4315</v>
      </c>
      <c r="Y330" s="44"/>
      <c r="Z330" s="44"/>
    </row>
    <row r="331" spans="1:26" x14ac:dyDescent="0.3">
      <c r="A331" s="37" t="s">
        <v>387</v>
      </c>
      <c r="B331" s="38" t="s">
        <v>761</v>
      </c>
      <c r="C331" s="46" t="s">
        <v>387</v>
      </c>
      <c r="D331" s="46" t="s">
        <v>761</v>
      </c>
      <c r="E331" s="47" t="s">
        <v>3378</v>
      </c>
      <c r="F331" s="48" t="s">
        <v>3379</v>
      </c>
      <c r="G331" s="47" t="s">
        <v>3380</v>
      </c>
      <c r="H331" s="48" t="s">
        <v>3381</v>
      </c>
      <c r="I331" s="47" t="s">
        <v>3382</v>
      </c>
      <c r="J331" s="48" t="s">
        <v>3383</v>
      </c>
      <c r="K331" s="49" t="s">
        <v>3384</v>
      </c>
      <c r="L331" s="49" t="s">
        <v>3385</v>
      </c>
      <c r="M331" s="37" t="s">
        <v>761</v>
      </c>
      <c r="N331" s="50" t="s">
        <v>387</v>
      </c>
      <c r="O331" s="50" t="s">
        <v>761</v>
      </c>
      <c r="P331" s="42" t="s">
        <v>3378</v>
      </c>
      <c r="Q331" s="43" t="s">
        <v>3379</v>
      </c>
      <c r="R331" s="42" t="s">
        <v>3380</v>
      </c>
      <c r="S331" s="43" t="s">
        <v>3381</v>
      </c>
      <c r="T331" s="42" t="s">
        <v>3382</v>
      </c>
      <c r="U331" s="43" t="s">
        <v>3383</v>
      </c>
      <c r="V331" s="49" t="s">
        <v>3384</v>
      </c>
      <c r="W331" s="49" t="s">
        <v>3385</v>
      </c>
      <c r="Y331" s="44"/>
      <c r="Z331" s="44"/>
    </row>
    <row r="332" spans="1:26" x14ac:dyDescent="0.3">
      <c r="A332" s="37" t="s">
        <v>388</v>
      </c>
      <c r="B332" s="38" t="s">
        <v>762</v>
      </c>
      <c r="C332" s="46" t="s">
        <v>1111</v>
      </c>
      <c r="D332" s="46" t="s">
        <v>762</v>
      </c>
      <c r="E332" s="47" t="s">
        <v>3386</v>
      </c>
      <c r="F332" s="48" t="s">
        <v>3387</v>
      </c>
      <c r="G332" s="47" t="s">
        <v>3388</v>
      </c>
      <c r="H332" s="48" t="s">
        <v>3389</v>
      </c>
      <c r="I332" s="47" t="s">
        <v>3390</v>
      </c>
      <c r="J332" s="48" t="s">
        <v>3391</v>
      </c>
      <c r="K332" s="49" t="s">
        <v>3392</v>
      </c>
      <c r="L332" s="49" t="s">
        <v>3393</v>
      </c>
      <c r="M332" s="37" t="s">
        <v>762</v>
      </c>
      <c r="N332" s="50" t="s">
        <v>1111</v>
      </c>
      <c r="O332" s="50" t="s">
        <v>762</v>
      </c>
      <c r="P332" s="42" t="s">
        <v>3386</v>
      </c>
      <c r="Q332" s="43" t="s">
        <v>3387</v>
      </c>
      <c r="R332" s="42" t="s">
        <v>3388</v>
      </c>
      <c r="S332" s="43" t="s">
        <v>3389</v>
      </c>
      <c r="T332" s="42" t="s">
        <v>3390</v>
      </c>
      <c r="U332" s="43" t="s">
        <v>3391</v>
      </c>
      <c r="V332" s="49" t="s">
        <v>3392</v>
      </c>
      <c r="W332" s="49" t="s">
        <v>3393</v>
      </c>
      <c r="Y332" s="44"/>
      <c r="Z332" s="44"/>
    </row>
    <row r="333" spans="1:26" x14ac:dyDescent="0.3">
      <c r="A333" s="37" t="s">
        <v>389</v>
      </c>
      <c r="B333" s="38" t="s">
        <v>763</v>
      </c>
      <c r="C333" s="46" t="s">
        <v>465</v>
      </c>
      <c r="D333" s="46" t="s">
        <v>763</v>
      </c>
      <c r="E333" s="47" t="s">
        <v>3394</v>
      </c>
      <c r="F333" s="48" t="s">
        <v>3395</v>
      </c>
      <c r="G333" s="47" t="s">
        <v>3396</v>
      </c>
      <c r="H333" s="48" t="s">
        <v>3397</v>
      </c>
      <c r="I333" s="47" t="s">
        <v>3398</v>
      </c>
      <c r="J333" s="48" t="s">
        <v>3399</v>
      </c>
      <c r="K333" s="49" t="s">
        <v>4534</v>
      </c>
      <c r="L333" s="49" t="s">
        <v>3400</v>
      </c>
      <c r="M333" s="37" t="s">
        <v>763</v>
      </c>
      <c r="N333" s="50" t="s">
        <v>465</v>
      </c>
      <c r="O333" s="50" t="s">
        <v>763</v>
      </c>
      <c r="P333" s="42" t="s">
        <v>3394</v>
      </c>
      <c r="Q333" s="43" t="s">
        <v>3395</v>
      </c>
      <c r="R333" s="42" t="s">
        <v>3396</v>
      </c>
      <c r="S333" s="43" t="s">
        <v>3397</v>
      </c>
      <c r="T333" s="42" t="s">
        <v>3398</v>
      </c>
      <c r="U333" s="43" t="s">
        <v>3399</v>
      </c>
      <c r="V333" s="49" t="s">
        <v>4534</v>
      </c>
      <c r="W333" s="49" t="s">
        <v>3400</v>
      </c>
      <c r="Y333" s="44"/>
      <c r="Z333" s="44"/>
    </row>
    <row r="334" spans="1:26" x14ac:dyDescent="0.3">
      <c r="A334" s="37" t="s">
        <v>390</v>
      </c>
      <c r="B334" s="38" t="s">
        <v>764</v>
      </c>
      <c r="C334" s="46" t="s">
        <v>865</v>
      </c>
      <c r="D334" s="46" t="s">
        <v>764</v>
      </c>
      <c r="E334" s="47" t="s">
        <v>3401</v>
      </c>
      <c r="F334" s="48" t="s">
        <v>3395</v>
      </c>
      <c r="G334" s="47" t="s">
        <v>3402</v>
      </c>
      <c r="H334" s="48" t="s">
        <v>3397</v>
      </c>
      <c r="I334" s="47" t="s">
        <v>3403</v>
      </c>
      <c r="J334" s="48" t="s">
        <v>3399</v>
      </c>
      <c r="K334" s="49" t="s">
        <v>3404</v>
      </c>
      <c r="L334" s="49" t="s">
        <v>3400</v>
      </c>
      <c r="M334" s="37" t="s">
        <v>764</v>
      </c>
      <c r="N334" s="50" t="s">
        <v>865</v>
      </c>
      <c r="O334" s="50" t="s">
        <v>764</v>
      </c>
      <c r="P334" s="42" t="s">
        <v>3401</v>
      </c>
      <c r="Q334" s="43" t="s">
        <v>3395</v>
      </c>
      <c r="R334" s="42" t="s">
        <v>3402</v>
      </c>
      <c r="S334" s="43" t="s">
        <v>3397</v>
      </c>
      <c r="T334" s="42" t="s">
        <v>3403</v>
      </c>
      <c r="U334" s="43" t="s">
        <v>3399</v>
      </c>
      <c r="V334" s="49" t="s">
        <v>3404</v>
      </c>
      <c r="W334" s="49" t="s">
        <v>3400</v>
      </c>
      <c r="Y334" s="44"/>
      <c r="Z334" s="44"/>
    </row>
    <row r="335" spans="1:26" x14ac:dyDescent="0.3">
      <c r="A335" s="37" t="s">
        <v>391</v>
      </c>
      <c r="B335" s="38" t="s">
        <v>765</v>
      </c>
      <c r="C335" s="46" t="s">
        <v>866</v>
      </c>
      <c r="D335" s="46" t="s">
        <v>765</v>
      </c>
      <c r="E335" s="47" t="s">
        <v>3405</v>
      </c>
      <c r="F335" s="48" t="s">
        <v>3406</v>
      </c>
      <c r="G335" s="47" t="s">
        <v>3407</v>
      </c>
      <c r="H335" s="48" t="s">
        <v>3408</v>
      </c>
      <c r="I335" s="47" t="s">
        <v>3409</v>
      </c>
      <c r="J335" s="48" t="s">
        <v>3410</v>
      </c>
      <c r="K335" s="49" t="s">
        <v>3411</v>
      </c>
      <c r="L335" s="49" t="s">
        <v>3412</v>
      </c>
      <c r="M335" s="37" t="s">
        <v>765</v>
      </c>
      <c r="N335" s="50" t="s">
        <v>866</v>
      </c>
      <c r="O335" s="50" t="s">
        <v>765</v>
      </c>
      <c r="P335" s="42" t="s">
        <v>3405</v>
      </c>
      <c r="Q335" s="43" t="s">
        <v>3406</v>
      </c>
      <c r="R335" s="42" t="s">
        <v>3407</v>
      </c>
      <c r="S335" s="43" t="s">
        <v>3408</v>
      </c>
      <c r="T335" s="42" t="s">
        <v>3409</v>
      </c>
      <c r="U335" s="43" t="s">
        <v>3410</v>
      </c>
      <c r="V335" s="49" t="s">
        <v>3411</v>
      </c>
      <c r="W335" s="49" t="s">
        <v>3412</v>
      </c>
      <c r="Y335" s="44"/>
      <c r="Z335" s="44"/>
    </row>
    <row r="336" spans="1:26" x14ac:dyDescent="0.3">
      <c r="A336" s="37" t="s">
        <v>37</v>
      </c>
      <c r="B336" s="38" t="s">
        <v>1129</v>
      </c>
      <c r="C336" s="46" t="s">
        <v>922</v>
      </c>
      <c r="D336" s="46" t="s">
        <v>766</v>
      </c>
      <c r="E336" s="47" t="s">
        <v>3413</v>
      </c>
      <c r="F336" s="48" t="s">
        <v>3414</v>
      </c>
      <c r="G336" s="47" t="s">
        <v>3415</v>
      </c>
      <c r="H336" s="48" t="s">
        <v>3416</v>
      </c>
      <c r="I336" s="47" t="s">
        <v>3417</v>
      </c>
      <c r="J336" s="48" t="s">
        <v>3418</v>
      </c>
      <c r="K336" s="49" t="s">
        <v>3419</v>
      </c>
      <c r="L336" s="49" t="s">
        <v>3420</v>
      </c>
      <c r="M336" s="37" t="s">
        <v>1129</v>
      </c>
      <c r="N336" s="50" t="s">
        <v>922</v>
      </c>
      <c r="O336" s="50" t="s">
        <v>766</v>
      </c>
      <c r="P336" s="42" t="s">
        <v>3413</v>
      </c>
      <c r="Q336" s="43" t="s">
        <v>3414</v>
      </c>
      <c r="R336" s="42" t="s">
        <v>3415</v>
      </c>
      <c r="S336" s="43" t="s">
        <v>3416</v>
      </c>
      <c r="T336" s="42" t="s">
        <v>3417</v>
      </c>
      <c r="U336" s="43" t="s">
        <v>3418</v>
      </c>
      <c r="V336" s="49" t="s">
        <v>3419</v>
      </c>
      <c r="W336" s="49" t="s">
        <v>3420</v>
      </c>
      <c r="Y336" s="44"/>
      <c r="Z336" s="44"/>
    </row>
    <row r="337" spans="1:26" x14ac:dyDescent="0.3">
      <c r="A337" s="57" t="s">
        <v>97</v>
      </c>
      <c r="B337" s="58" t="s">
        <v>767</v>
      </c>
      <c r="C337" s="58" t="s">
        <v>1023</v>
      </c>
      <c r="D337" s="58" t="s">
        <v>767</v>
      </c>
      <c r="E337" s="59" t="s">
        <v>4223</v>
      </c>
      <c r="F337" s="60" t="s">
        <v>4224</v>
      </c>
      <c r="G337" s="59" t="s">
        <v>4225</v>
      </c>
      <c r="H337" s="60" t="s">
        <v>4226</v>
      </c>
      <c r="I337" s="59" t="s">
        <v>4227</v>
      </c>
      <c r="J337" s="60" t="s">
        <v>4228</v>
      </c>
      <c r="K337" s="61" t="s">
        <v>4229</v>
      </c>
      <c r="L337" s="61" t="s">
        <v>4230</v>
      </c>
      <c r="M337" s="58" t="s">
        <v>767</v>
      </c>
      <c r="N337" s="58" t="s">
        <v>1023</v>
      </c>
      <c r="O337" s="58" t="s">
        <v>767</v>
      </c>
      <c r="P337" s="42" t="s">
        <v>4223</v>
      </c>
      <c r="Q337" s="43" t="s">
        <v>4224</v>
      </c>
      <c r="R337" s="42" t="s">
        <v>4225</v>
      </c>
      <c r="S337" s="43" t="s">
        <v>4226</v>
      </c>
      <c r="T337" s="42" t="s">
        <v>4227</v>
      </c>
      <c r="U337" s="43" t="s">
        <v>4228</v>
      </c>
      <c r="V337" s="61" t="s">
        <v>4229</v>
      </c>
      <c r="W337" s="61" t="s">
        <v>4230</v>
      </c>
      <c r="Y337" s="44"/>
      <c r="Z337" s="44"/>
    </row>
    <row r="338" spans="1:26" x14ac:dyDescent="0.3">
      <c r="A338" s="37" t="s">
        <v>25</v>
      </c>
      <c r="B338" s="38" t="s">
        <v>3911</v>
      </c>
      <c r="C338" s="46" t="s">
        <v>4348</v>
      </c>
      <c r="D338" s="46" t="s">
        <v>3911</v>
      </c>
      <c r="E338" s="47" t="s">
        <v>3421</v>
      </c>
      <c r="F338" s="48" t="s">
        <v>4132</v>
      </c>
      <c r="G338" s="47" t="s">
        <v>3423</v>
      </c>
      <c r="H338" s="48" t="s">
        <v>4133</v>
      </c>
      <c r="I338" s="47" t="s">
        <v>3425</v>
      </c>
      <c r="J338" s="48" t="s">
        <v>4134</v>
      </c>
      <c r="K338" s="49" t="s">
        <v>3427</v>
      </c>
      <c r="L338" s="49" t="s">
        <v>4135</v>
      </c>
      <c r="M338" s="37" t="s">
        <v>768</v>
      </c>
      <c r="N338" s="50" t="s">
        <v>978</v>
      </c>
      <c r="O338" s="50" t="s">
        <v>768</v>
      </c>
      <c r="P338" s="42" t="s">
        <v>3421</v>
      </c>
      <c r="Q338" s="43" t="s">
        <v>3422</v>
      </c>
      <c r="R338" s="42" t="s">
        <v>3423</v>
      </c>
      <c r="S338" s="43" t="s">
        <v>3424</v>
      </c>
      <c r="T338" s="42" t="s">
        <v>3425</v>
      </c>
      <c r="U338" s="43" t="s">
        <v>3426</v>
      </c>
      <c r="V338" s="49" t="s">
        <v>3427</v>
      </c>
      <c r="W338" s="49" t="s">
        <v>4398</v>
      </c>
      <c r="Y338" s="44"/>
      <c r="Z338" s="44"/>
    </row>
    <row r="339" spans="1:26" x14ac:dyDescent="0.3">
      <c r="A339" s="37" t="s">
        <v>392</v>
      </c>
      <c r="B339" s="38" t="s">
        <v>3912</v>
      </c>
      <c r="C339" s="46" t="s">
        <v>4349</v>
      </c>
      <c r="D339" s="46" t="s">
        <v>3938</v>
      </c>
      <c r="E339" s="47" t="s">
        <v>3428</v>
      </c>
      <c r="F339" s="48" t="s">
        <v>4136</v>
      </c>
      <c r="G339" s="47" t="s">
        <v>3430</v>
      </c>
      <c r="H339" s="48" t="s">
        <v>4137</v>
      </c>
      <c r="I339" s="47" t="s">
        <v>3432</v>
      </c>
      <c r="J339" s="48" t="s">
        <v>4138</v>
      </c>
      <c r="K339" s="49" t="s">
        <v>3434</v>
      </c>
      <c r="L339" s="49" t="s">
        <v>4139</v>
      </c>
      <c r="M339" s="37" t="s">
        <v>923</v>
      </c>
      <c r="N339" s="50" t="s">
        <v>979</v>
      </c>
      <c r="O339" s="50" t="s">
        <v>769</v>
      </c>
      <c r="P339" s="42" t="s">
        <v>3428</v>
      </c>
      <c r="Q339" s="43" t="s">
        <v>3429</v>
      </c>
      <c r="R339" s="42" t="s">
        <v>3430</v>
      </c>
      <c r="S339" s="43" t="s">
        <v>3431</v>
      </c>
      <c r="T339" s="42" t="s">
        <v>3432</v>
      </c>
      <c r="U339" s="43" t="s">
        <v>3433</v>
      </c>
      <c r="V339" s="49" t="s">
        <v>3434</v>
      </c>
      <c r="W339" s="49" t="s">
        <v>4399</v>
      </c>
      <c r="Y339" s="44"/>
      <c r="Z339" s="44"/>
    </row>
    <row r="340" spans="1:26" x14ac:dyDescent="0.3">
      <c r="A340" s="37" t="s">
        <v>393</v>
      </c>
      <c r="B340" s="38" t="s">
        <v>770</v>
      </c>
      <c r="C340" s="46" t="s">
        <v>1112</v>
      </c>
      <c r="D340" s="46" t="s">
        <v>770</v>
      </c>
      <c r="E340" s="47" t="s">
        <v>3435</v>
      </c>
      <c r="F340" s="48" t="s">
        <v>3436</v>
      </c>
      <c r="G340" s="47" t="s">
        <v>3437</v>
      </c>
      <c r="H340" s="48" t="s">
        <v>3438</v>
      </c>
      <c r="I340" s="47" t="s">
        <v>3439</v>
      </c>
      <c r="J340" s="48" t="s">
        <v>3440</v>
      </c>
      <c r="K340" s="49" t="s">
        <v>3441</v>
      </c>
      <c r="L340" s="49" t="s">
        <v>3442</v>
      </c>
      <c r="M340" s="37" t="s">
        <v>770</v>
      </c>
      <c r="N340" s="50" t="s">
        <v>1112</v>
      </c>
      <c r="O340" s="50" t="s">
        <v>770</v>
      </c>
      <c r="P340" s="42" t="s">
        <v>3435</v>
      </c>
      <c r="Q340" s="43" t="s">
        <v>3436</v>
      </c>
      <c r="R340" s="42" t="s">
        <v>3437</v>
      </c>
      <c r="S340" s="43" t="s">
        <v>3438</v>
      </c>
      <c r="T340" s="42" t="s">
        <v>3439</v>
      </c>
      <c r="U340" s="43" t="s">
        <v>3440</v>
      </c>
      <c r="V340" s="49" t="s">
        <v>3441</v>
      </c>
      <c r="W340" s="49" t="s">
        <v>3442</v>
      </c>
      <c r="Y340" s="44"/>
      <c r="Z340" s="44"/>
    </row>
    <row r="341" spans="1:26" x14ac:dyDescent="0.3">
      <c r="A341" s="37" t="s">
        <v>134</v>
      </c>
      <c r="B341" s="38" t="s">
        <v>771</v>
      </c>
      <c r="C341" s="46" t="s">
        <v>1076</v>
      </c>
      <c r="D341" s="46" t="s">
        <v>771</v>
      </c>
      <c r="E341" s="47" t="s">
        <v>3443</v>
      </c>
      <c r="F341" s="48" t="s">
        <v>3444</v>
      </c>
      <c r="G341" s="47" t="s">
        <v>3445</v>
      </c>
      <c r="H341" s="48" t="s">
        <v>3446</v>
      </c>
      <c r="I341" s="47" t="s">
        <v>3447</v>
      </c>
      <c r="J341" s="48" t="s">
        <v>3448</v>
      </c>
      <c r="K341" s="49" t="s">
        <v>4571</v>
      </c>
      <c r="L341" s="49" t="s">
        <v>4600</v>
      </c>
      <c r="M341" s="37" t="s">
        <v>771</v>
      </c>
      <c r="N341" s="50" t="s">
        <v>1076</v>
      </c>
      <c r="O341" s="50" t="s">
        <v>771</v>
      </c>
      <c r="P341" s="42" t="s">
        <v>3443</v>
      </c>
      <c r="Q341" s="43" t="s">
        <v>3444</v>
      </c>
      <c r="R341" s="42" t="s">
        <v>3445</v>
      </c>
      <c r="S341" s="43" t="s">
        <v>3446</v>
      </c>
      <c r="T341" s="42" t="s">
        <v>3447</v>
      </c>
      <c r="U341" s="43" t="s">
        <v>3448</v>
      </c>
      <c r="V341" s="49" t="s">
        <v>4571</v>
      </c>
      <c r="W341" s="49" t="s">
        <v>4600</v>
      </c>
      <c r="Y341" s="44"/>
      <c r="Z341" s="44"/>
    </row>
    <row r="342" spans="1:26" x14ac:dyDescent="0.3">
      <c r="A342" s="37" t="s">
        <v>217</v>
      </c>
      <c r="B342" s="38" t="s">
        <v>730</v>
      </c>
      <c r="C342" s="46" t="s">
        <v>1039</v>
      </c>
      <c r="D342" s="46" t="s">
        <v>730</v>
      </c>
      <c r="E342" s="47" t="s">
        <v>3449</v>
      </c>
      <c r="F342" s="48" t="s">
        <v>3153</v>
      </c>
      <c r="G342" s="47" t="s">
        <v>3450</v>
      </c>
      <c r="H342" s="48" t="s">
        <v>3155</v>
      </c>
      <c r="I342" s="47" t="s">
        <v>3451</v>
      </c>
      <c r="J342" s="48" t="s">
        <v>3157</v>
      </c>
      <c r="K342" s="49" t="s">
        <v>4489</v>
      </c>
      <c r="L342" s="49" t="s">
        <v>4505</v>
      </c>
      <c r="M342" s="37" t="s">
        <v>730</v>
      </c>
      <c r="N342" s="50" t="s">
        <v>1039</v>
      </c>
      <c r="O342" s="50" t="s">
        <v>730</v>
      </c>
      <c r="P342" s="42" t="s">
        <v>3449</v>
      </c>
      <c r="Q342" s="43" t="s">
        <v>3153</v>
      </c>
      <c r="R342" s="42" t="s">
        <v>3450</v>
      </c>
      <c r="S342" s="43" t="s">
        <v>3155</v>
      </c>
      <c r="T342" s="42" t="s">
        <v>3451</v>
      </c>
      <c r="U342" s="43" t="s">
        <v>3157</v>
      </c>
      <c r="V342" s="49" t="s">
        <v>4489</v>
      </c>
      <c r="W342" s="49" t="s">
        <v>4505</v>
      </c>
      <c r="Y342" s="44"/>
      <c r="Z342" s="44"/>
    </row>
    <row r="343" spans="1:26" x14ac:dyDescent="0.3">
      <c r="A343" s="37" t="s">
        <v>394</v>
      </c>
      <c r="B343" s="38" t="s">
        <v>772</v>
      </c>
      <c r="C343" s="46" t="s">
        <v>867</v>
      </c>
      <c r="D343" s="46" t="s">
        <v>772</v>
      </c>
      <c r="E343" s="47" t="s">
        <v>3452</v>
      </c>
      <c r="F343" s="48" t="s">
        <v>3453</v>
      </c>
      <c r="G343" s="47" t="s">
        <v>3454</v>
      </c>
      <c r="H343" s="48" t="s">
        <v>3455</v>
      </c>
      <c r="I343" s="47" t="s">
        <v>3456</v>
      </c>
      <c r="J343" s="48" t="s">
        <v>3457</v>
      </c>
      <c r="K343" s="49" t="s">
        <v>4535</v>
      </c>
      <c r="L343" s="49" t="s">
        <v>3459</v>
      </c>
      <c r="M343" s="37" t="s">
        <v>772</v>
      </c>
      <c r="N343" s="50" t="s">
        <v>867</v>
      </c>
      <c r="O343" s="50" t="s">
        <v>772</v>
      </c>
      <c r="P343" s="42" t="s">
        <v>3452</v>
      </c>
      <c r="Q343" s="43" t="s">
        <v>3453</v>
      </c>
      <c r="R343" s="42" t="s">
        <v>3454</v>
      </c>
      <c r="S343" s="43" t="s">
        <v>3455</v>
      </c>
      <c r="T343" s="42" t="s">
        <v>3456</v>
      </c>
      <c r="U343" s="43" t="s">
        <v>3457</v>
      </c>
      <c r="V343" s="49" t="s">
        <v>4535</v>
      </c>
      <c r="W343" s="49" t="s">
        <v>3459</v>
      </c>
      <c r="Y343" s="44"/>
      <c r="Z343" s="44"/>
    </row>
    <row r="344" spans="1:26" x14ac:dyDescent="0.3">
      <c r="A344" s="37" t="s">
        <v>395</v>
      </c>
      <c r="B344" s="38" t="s">
        <v>773</v>
      </c>
      <c r="C344" s="46" t="s">
        <v>1024</v>
      </c>
      <c r="D344" s="46" t="s">
        <v>773</v>
      </c>
      <c r="E344" s="47" t="s">
        <v>3460</v>
      </c>
      <c r="F344" s="48" t="s">
        <v>3461</v>
      </c>
      <c r="G344" s="47" t="s">
        <v>3462</v>
      </c>
      <c r="H344" s="48" t="s">
        <v>3463</v>
      </c>
      <c r="I344" s="47" t="s">
        <v>3464</v>
      </c>
      <c r="J344" s="48" t="s">
        <v>3465</v>
      </c>
      <c r="K344" s="49" t="s">
        <v>3466</v>
      </c>
      <c r="L344" s="49" t="s">
        <v>3467</v>
      </c>
      <c r="M344" s="37" t="s">
        <v>773</v>
      </c>
      <c r="N344" s="50" t="s">
        <v>1024</v>
      </c>
      <c r="O344" s="50" t="s">
        <v>773</v>
      </c>
      <c r="P344" s="42" t="s">
        <v>3460</v>
      </c>
      <c r="Q344" s="43" t="s">
        <v>3461</v>
      </c>
      <c r="R344" s="42" t="s">
        <v>3462</v>
      </c>
      <c r="S344" s="43" t="s">
        <v>3463</v>
      </c>
      <c r="T344" s="42" t="s">
        <v>3464</v>
      </c>
      <c r="U344" s="43" t="s">
        <v>3465</v>
      </c>
      <c r="V344" s="49" t="s">
        <v>3466</v>
      </c>
      <c r="W344" s="49" t="s">
        <v>4400</v>
      </c>
      <c r="Y344" s="44"/>
      <c r="Z344" s="44"/>
    </row>
    <row r="345" spans="1:26" x14ac:dyDescent="0.3">
      <c r="A345" s="37" t="s">
        <v>336</v>
      </c>
      <c r="B345" s="38" t="s">
        <v>1130</v>
      </c>
      <c r="C345" s="46" t="s">
        <v>924</v>
      </c>
      <c r="D345" s="46" t="s">
        <v>774</v>
      </c>
      <c r="E345" s="47" t="s">
        <v>3468</v>
      </c>
      <c r="F345" s="48" t="s">
        <v>3469</v>
      </c>
      <c r="G345" s="47" t="s">
        <v>3470</v>
      </c>
      <c r="H345" s="48" t="s">
        <v>3471</v>
      </c>
      <c r="I345" s="47" t="s">
        <v>3472</v>
      </c>
      <c r="J345" s="48" t="s">
        <v>3473</v>
      </c>
      <c r="K345" s="49" t="s">
        <v>3474</v>
      </c>
      <c r="L345" s="49" t="s">
        <v>3475</v>
      </c>
      <c r="M345" s="37" t="s">
        <v>1130</v>
      </c>
      <c r="N345" s="50" t="s">
        <v>924</v>
      </c>
      <c r="O345" s="50" t="s">
        <v>774</v>
      </c>
      <c r="P345" s="42" t="s">
        <v>3468</v>
      </c>
      <c r="Q345" s="43" t="s">
        <v>3469</v>
      </c>
      <c r="R345" s="42" t="s">
        <v>3470</v>
      </c>
      <c r="S345" s="43" t="s">
        <v>3471</v>
      </c>
      <c r="T345" s="42" t="s">
        <v>3472</v>
      </c>
      <c r="U345" s="43" t="s">
        <v>3473</v>
      </c>
      <c r="V345" s="49" t="s">
        <v>3474</v>
      </c>
      <c r="W345" s="49" t="s">
        <v>3475</v>
      </c>
      <c r="Y345" s="44"/>
      <c r="Z345" s="44"/>
    </row>
    <row r="346" spans="1:26" x14ac:dyDescent="0.3">
      <c r="A346" s="52" t="s">
        <v>51</v>
      </c>
      <c r="B346" s="53" t="s">
        <v>1191</v>
      </c>
      <c r="C346" s="54" t="s">
        <v>1204</v>
      </c>
      <c r="D346" s="54" t="s">
        <v>1191</v>
      </c>
      <c r="E346" s="47" t="s">
        <v>3476</v>
      </c>
      <c r="F346" s="48" t="s">
        <v>3477</v>
      </c>
      <c r="G346" s="47" t="s">
        <v>3478</v>
      </c>
      <c r="H346" s="48" t="s">
        <v>3479</v>
      </c>
      <c r="I346" s="47" t="s">
        <v>3480</v>
      </c>
      <c r="J346" s="48" t="s">
        <v>3481</v>
      </c>
      <c r="K346" s="55" t="s">
        <v>3458</v>
      </c>
      <c r="L346" s="55" t="s">
        <v>3459</v>
      </c>
      <c r="M346" s="52" t="s">
        <v>1191</v>
      </c>
      <c r="N346" s="56" t="s">
        <v>1204</v>
      </c>
      <c r="O346" s="56" t="s">
        <v>1191</v>
      </c>
      <c r="P346" s="42" t="s">
        <v>3476</v>
      </c>
      <c r="Q346" s="43" t="s">
        <v>3477</v>
      </c>
      <c r="R346" s="42" t="s">
        <v>3478</v>
      </c>
      <c r="S346" s="43" t="s">
        <v>3479</v>
      </c>
      <c r="T346" s="42" t="s">
        <v>3480</v>
      </c>
      <c r="U346" s="43" t="s">
        <v>3481</v>
      </c>
      <c r="V346" s="55" t="s">
        <v>3458</v>
      </c>
      <c r="W346" s="55" t="s">
        <v>3459</v>
      </c>
      <c r="Y346" s="44"/>
      <c r="Z346" s="44"/>
    </row>
    <row r="347" spans="1:26" x14ac:dyDescent="0.3">
      <c r="A347" s="37" t="s">
        <v>396</v>
      </c>
      <c r="B347" s="62" t="s">
        <v>775</v>
      </c>
      <c r="C347" s="46" t="s">
        <v>1055</v>
      </c>
      <c r="D347" s="46" t="s">
        <v>775</v>
      </c>
      <c r="E347" s="47" t="s">
        <v>3482</v>
      </c>
      <c r="F347" s="48" t="s">
        <v>4443</v>
      </c>
      <c r="G347" s="47" t="s">
        <v>3483</v>
      </c>
      <c r="H347" s="48" t="s">
        <v>4457</v>
      </c>
      <c r="I347" s="47" t="s">
        <v>3484</v>
      </c>
      <c r="J347" s="48" t="s">
        <v>4471</v>
      </c>
      <c r="K347" s="49" t="s">
        <v>4548</v>
      </c>
      <c r="L347" s="49" t="s">
        <v>4787</v>
      </c>
      <c r="M347" s="37" t="s">
        <v>775</v>
      </c>
      <c r="N347" s="50" t="s">
        <v>1055</v>
      </c>
      <c r="O347" s="50" t="s">
        <v>775</v>
      </c>
      <c r="P347" s="42" t="s">
        <v>3482</v>
      </c>
      <c r="Q347" s="43" t="s">
        <v>4443</v>
      </c>
      <c r="R347" s="42" t="s">
        <v>3483</v>
      </c>
      <c r="S347" s="43" t="s">
        <v>4457</v>
      </c>
      <c r="T347" s="42" t="s">
        <v>3484</v>
      </c>
      <c r="U347" s="43" t="s">
        <v>4471</v>
      </c>
      <c r="V347" s="49" t="s">
        <v>4548</v>
      </c>
      <c r="W347" s="49" t="s">
        <v>4787</v>
      </c>
      <c r="Y347" s="44"/>
      <c r="Z347" s="44"/>
    </row>
    <row r="348" spans="1:26" x14ac:dyDescent="0.3">
      <c r="A348" s="37" t="s">
        <v>187</v>
      </c>
      <c r="B348" s="38" t="s">
        <v>776</v>
      </c>
      <c r="C348" s="46" t="s">
        <v>1040</v>
      </c>
      <c r="D348" s="46" t="s">
        <v>776</v>
      </c>
      <c r="E348" s="47" t="s">
        <v>3485</v>
      </c>
      <c r="F348" s="48" t="s">
        <v>3486</v>
      </c>
      <c r="G348" s="47" t="s">
        <v>3487</v>
      </c>
      <c r="H348" s="48" t="s">
        <v>3488</v>
      </c>
      <c r="I348" s="47" t="s">
        <v>3489</v>
      </c>
      <c r="J348" s="48" t="s">
        <v>3490</v>
      </c>
      <c r="K348" s="49" t="s">
        <v>3491</v>
      </c>
      <c r="L348" s="49" t="s">
        <v>3492</v>
      </c>
      <c r="M348" s="37" t="s">
        <v>776</v>
      </c>
      <c r="N348" s="50" t="s">
        <v>1040</v>
      </c>
      <c r="O348" s="50" t="s">
        <v>776</v>
      </c>
      <c r="P348" s="42" t="s">
        <v>3485</v>
      </c>
      <c r="Q348" s="43" t="s">
        <v>3486</v>
      </c>
      <c r="R348" s="42" t="s">
        <v>3487</v>
      </c>
      <c r="S348" s="43" t="s">
        <v>3488</v>
      </c>
      <c r="T348" s="42" t="s">
        <v>3489</v>
      </c>
      <c r="U348" s="43" t="s">
        <v>3490</v>
      </c>
      <c r="V348" s="49" t="s">
        <v>3491</v>
      </c>
      <c r="W348" s="49" t="s">
        <v>3492</v>
      </c>
      <c r="Y348" s="44"/>
      <c r="Z348" s="44"/>
    </row>
    <row r="349" spans="1:26" x14ac:dyDescent="0.3">
      <c r="A349" s="37" t="s">
        <v>198</v>
      </c>
      <c r="B349" s="38" t="s">
        <v>925</v>
      </c>
      <c r="C349" s="46" t="s">
        <v>1041</v>
      </c>
      <c r="D349" s="46" t="s">
        <v>777</v>
      </c>
      <c r="E349" s="47" t="s">
        <v>3493</v>
      </c>
      <c r="F349" s="48" t="s">
        <v>3494</v>
      </c>
      <c r="G349" s="47" t="s">
        <v>3495</v>
      </c>
      <c r="H349" s="48" t="s">
        <v>3496</v>
      </c>
      <c r="I349" s="47" t="s">
        <v>3497</v>
      </c>
      <c r="J349" s="48" t="s">
        <v>3498</v>
      </c>
      <c r="K349" s="49" t="s">
        <v>3499</v>
      </c>
      <c r="L349" s="49" t="s">
        <v>3500</v>
      </c>
      <c r="M349" s="37" t="s">
        <v>925</v>
      </c>
      <c r="N349" s="50" t="s">
        <v>1041</v>
      </c>
      <c r="O349" s="50" t="s">
        <v>777</v>
      </c>
      <c r="P349" s="42" t="s">
        <v>3493</v>
      </c>
      <c r="Q349" s="43" t="s">
        <v>3494</v>
      </c>
      <c r="R349" s="42" t="s">
        <v>3495</v>
      </c>
      <c r="S349" s="43" t="s">
        <v>3496</v>
      </c>
      <c r="T349" s="42" t="s">
        <v>3497</v>
      </c>
      <c r="U349" s="43" t="s">
        <v>3498</v>
      </c>
      <c r="V349" s="49" t="s">
        <v>3499</v>
      </c>
      <c r="W349" s="49" t="s">
        <v>3500</v>
      </c>
      <c r="Y349" s="44"/>
      <c r="Z349" s="44"/>
    </row>
    <row r="350" spans="1:26" x14ac:dyDescent="0.3">
      <c r="A350" s="37" t="s">
        <v>397</v>
      </c>
      <c r="B350" s="38" t="s">
        <v>926</v>
      </c>
      <c r="C350" s="46" t="s">
        <v>1077</v>
      </c>
      <c r="D350" s="46" t="s">
        <v>778</v>
      </c>
      <c r="E350" s="47" t="s">
        <v>3501</v>
      </c>
      <c r="F350" s="48" t="s">
        <v>3502</v>
      </c>
      <c r="G350" s="47" t="s">
        <v>3503</v>
      </c>
      <c r="H350" s="48" t="s">
        <v>3504</v>
      </c>
      <c r="I350" s="47" t="s">
        <v>3505</v>
      </c>
      <c r="J350" s="48" t="s">
        <v>3506</v>
      </c>
      <c r="K350" s="49" t="s">
        <v>3507</v>
      </c>
      <c r="L350" s="49" t="s">
        <v>3508</v>
      </c>
      <c r="M350" s="37" t="s">
        <v>926</v>
      </c>
      <c r="N350" s="50" t="s">
        <v>1077</v>
      </c>
      <c r="O350" s="50" t="s">
        <v>778</v>
      </c>
      <c r="P350" s="42" t="s">
        <v>3501</v>
      </c>
      <c r="Q350" s="43" t="s">
        <v>3502</v>
      </c>
      <c r="R350" s="42" t="s">
        <v>3503</v>
      </c>
      <c r="S350" s="43" t="s">
        <v>3504</v>
      </c>
      <c r="T350" s="42" t="s">
        <v>3505</v>
      </c>
      <c r="U350" s="43" t="s">
        <v>3506</v>
      </c>
      <c r="V350" s="49" t="s">
        <v>3507</v>
      </c>
      <c r="W350" s="49" t="s">
        <v>3508</v>
      </c>
      <c r="Y350" s="44"/>
      <c r="Z350" s="44"/>
    </row>
    <row r="351" spans="1:26" x14ac:dyDescent="0.3">
      <c r="A351" s="37" t="s">
        <v>398</v>
      </c>
      <c r="B351" s="38" t="s">
        <v>779</v>
      </c>
      <c r="C351" s="46" t="s">
        <v>1078</v>
      </c>
      <c r="D351" s="46" t="s">
        <v>779</v>
      </c>
      <c r="E351" s="47" t="s">
        <v>3509</v>
      </c>
      <c r="F351" s="48" t="s">
        <v>3510</v>
      </c>
      <c r="G351" s="47" t="s">
        <v>3511</v>
      </c>
      <c r="H351" s="48" t="s">
        <v>3512</v>
      </c>
      <c r="I351" s="47" t="s">
        <v>3513</v>
      </c>
      <c r="J351" s="48" t="s">
        <v>3514</v>
      </c>
      <c r="K351" s="49" t="s">
        <v>4572</v>
      </c>
      <c r="L351" s="49" t="s">
        <v>4601</v>
      </c>
      <c r="M351" s="37" t="s">
        <v>779</v>
      </c>
      <c r="N351" s="50" t="s">
        <v>1078</v>
      </c>
      <c r="O351" s="50" t="s">
        <v>779</v>
      </c>
      <c r="P351" s="42" t="s">
        <v>3509</v>
      </c>
      <c r="Q351" s="43" t="s">
        <v>3510</v>
      </c>
      <c r="R351" s="42" t="s">
        <v>3511</v>
      </c>
      <c r="S351" s="43" t="s">
        <v>3512</v>
      </c>
      <c r="T351" s="42" t="s">
        <v>3513</v>
      </c>
      <c r="U351" s="43" t="s">
        <v>3514</v>
      </c>
      <c r="V351" s="49" t="s">
        <v>4572</v>
      </c>
      <c r="W351" s="49" t="s">
        <v>4601</v>
      </c>
      <c r="Y351" s="44"/>
      <c r="Z351" s="44"/>
    </row>
    <row r="352" spans="1:26" x14ac:dyDescent="0.3">
      <c r="A352" s="37" t="s">
        <v>48</v>
      </c>
      <c r="B352" s="38" t="s">
        <v>732</v>
      </c>
      <c r="C352" s="46" t="s">
        <v>1074</v>
      </c>
      <c r="D352" s="46" t="s">
        <v>732</v>
      </c>
      <c r="E352" s="47" t="s">
        <v>3515</v>
      </c>
      <c r="F352" s="48" t="s">
        <v>3167</v>
      </c>
      <c r="G352" s="47" t="s">
        <v>3516</v>
      </c>
      <c r="H352" s="48" t="s">
        <v>3169</v>
      </c>
      <c r="I352" s="47" t="s">
        <v>3517</v>
      </c>
      <c r="J352" s="48" t="s">
        <v>3171</v>
      </c>
      <c r="K352" s="49" t="s">
        <v>4573</v>
      </c>
      <c r="L352" s="49" t="s">
        <v>4597</v>
      </c>
      <c r="M352" s="37" t="s">
        <v>732</v>
      </c>
      <c r="N352" s="50" t="s">
        <v>1074</v>
      </c>
      <c r="O352" s="50" t="s">
        <v>732</v>
      </c>
      <c r="P352" s="42" t="s">
        <v>3515</v>
      </c>
      <c r="Q352" s="43" t="s">
        <v>3167</v>
      </c>
      <c r="R352" s="42" t="s">
        <v>3516</v>
      </c>
      <c r="S352" s="43" t="s">
        <v>3169</v>
      </c>
      <c r="T352" s="42" t="s">
        <v>3517</v>
      </c>
      <c r="U352" s="43" t="s">
        <v>3171</v>
      </c>
      <c r="V352" s="49" t="s">
        <v>4573</v>
      </c>
      <c r="W352" s="49" t="s">
        <v>4597</v>
      </c>
      <c r="Y352" s="44"/>
      <c r="Z352" s="44"/>
    </row>
    <row r="353" spans="1:26" x14ac:dyDescent="0.3">
      <c r="A353" s="37" t="s">
        <v>399</v>
      </c>
      <c r="B353" s="38" t="s">
        <v>780</v>
      </c>
      <c r="C353" s="46" t="s">
        <v>1025</v>
      </c>
      <c r="D353" s="46" t="s">
        <v>780</v>
      </c>
      <c r="E353" s="47" t="s">
        <v>3518</v>
      </c>
      <c r="F353" s="48" t="s">
        <v>3519</v>
      </c>
      <c r="G353" s="47" t="s">
        <v>3520</v>
      </c>
      <c r="H353" s="48" t="s">
        <v>3521</v>
      </c>
      <c r="I353" s="47" t="s">
        <v>3522</v>
      </c>
      <c r="J353" s="48" t="s">
        <v>3523</v>
      </c>
      <c r="K353" s="49" t="s">
        <v>3524</v>
      </c>
      <c r="L353" s="49" t="s">
        <v>3525</v>
      </c>
      <c r="M353" s="37" t="s">
        <v>780</v>
      </c>
      <c r="N353" s="50" t="s">
        <v>1025</v>
      </c>
      <c r="O353" s="50" t="s">
        <v>780</v>
      </c>
      <c r="P353" s="42" t="s">
        <v>3518</v>
      </c>
      <c r="Q353" s="43" t="s">
        <v>3519</v>
      </c>
      <c r="R353" s="42" t="s">
        <v>3520</v>
      </c>
      <c r="S353" s="43" t="s">
        <v>3521</v>
      </c>
      <c r="T353" s="42" t="s">
        <v>3522</v>
      </c>
      <c r="U353" s="43" t="s">
        <v>3523</v>
      </c>
      <c r="V353" s="49" t="s">
        <v>3524</v>
      </c>
      <c r="W353" s="49" t="s">
        <v>4401</v>
      </c>
      <c r="Y353" s="44"/>
      <c r="Z353" s="44"/>
    </row>
    <row r="354" spans="1:26" x14ac:dyDescent="0.3">
      <c r="A354" s="37" t="s">
        <v>320</v>
      </c>
      <c r="B354" s="38" t="s">
        <v>5968</v>
      </c>
      <c r="C354" s="46" t="s">
        <v>1056</v>
      </c>
      <c r="D354" s="46" t="s">
        <v>781</v>
      </c>
      <c r="E354" s="47" t="s">
        <v>3526</v>
      </c>
      <c r="F354" s="48" t="s">
        <v>4293</v>
      </c>
      <c r="G354" s="47" t="s">
        <v>3527</v>
      </c>
      <c r="H354" s="48" t="s">
        <v>4295</v>
      </c>
      <c r="I354" s="47" t="s">
        <v>3528</v>
      </c>
      <c r="J354" s="48" t="s">
        <v>4297</v>
      </c>
      <c r="K354" s="49" t="s">
        <v>3529</v>
      </c>
      <c r="L354" s="49" t="s">
        <v>3530</v>
      </c>
      <c r="M354" s="37" t="s">
        <v>781</v>
      </c>
      <c r="N354" s="50" t="s">
        <v>1056</v>
      </c>
      <c r="O354" s="50" t="s">
        <v>781</v>
      </c>
      <c r="P354" s="42" t="s">
        <v>3526</v>
      </c>
      <c r="Q354" s="43" t="s">
        <v>4293</v>
      </c>
      <c r="R354" s="42" t="s">
        <v>3527</v>
      </c>
      <c r="S354" s="43" t="s">
        <v>4295</v>
      </c>
      <c r="T354" s="42" t="s">
        <v>3528</v>
      </c>
      <c r="U354" s="43" t="s">
        <v>4297</v>
      </c>
      <c r="V354" s="49" t="s">
        <v>3529</v>
      </c>
      <c r="W354" s="49" t="s">
        <v>3530</v>
      </c>
      <c r="Y354" s="44"/>
      <c r="Z354" s="44"/>
    </row>
    <row r="355" spans="1:26" x14ac:dyDescent="0.3">
      <c r="A355" s="37" t="s">
        <v>400</v>
      </c>
      <c r="B355" s="38" t="s">
        <v>738</v>
      </c>
      <c r="C355" s="46" t="s">
        <v>1075</v>
      </c>
      <c r="D355" s="46" t="s">
        <v>738</v>
      </c>
      <c r="E355" s="47" t="s">
        <v>3531</v>
      </c>
      <c r="F355" s="48" t="s">
        <v>3200</v>
      </c>
      <c r="G355" s="47" t="s">
        <v>3532</v>
      </c>
      <c r="H355" s="48" t="s">
        <v>3202</v>
      </c>
      <c r="I355" s="47" t="s">
        <v>3533</v>
      </c>
      <c r="J355" s="48" t="s">
        <v>3204</v>
      </c>
      <c r="K355" s="49" t="s">
        <v>3534</v>
      </c>
      <c r="L355" s="49" t="s">
        <v>3206</v>
      </c>
      <c r="M355" s="37" t="s">
        <v>738</v>
      </c>
      <c r="N355" s="50" t="s">
        <v>1075</v>
      </c>
      <c r="O355" s="50" t="s">
        <v>738</v>
      </c>
      <c r="P355" s="42" t="s">
        <v>3531</v>
      </c>
      <c r="Q355" s="43" t="s">
        <v>3200</v>
      </c>
      <c r="R355" s="42" t="s">
        <v>3532</v>
      </c>
      <c r="S355" s="43" t="s">
        <v>3202</v>
      </c>
      <c r="T355" s="42" t="s">
        <v>3533</v>
      </c>
      <c r="U355" s="43" t="s">
        <v>3204</v>
      </c>
      <c r="V355" s="49" t="s">
        <v>3534</v>
      </c>
      <c r="W355" s="49" t="s">
        <v>3206</v>
      </c>
      <c r="Y355" s="44"/>
      <c r="Z355" s="44"/>
    </row>
    <row r="356" spans="1:26" x14ac:dyDescent="0.3">
      <c r="A356" s="37" t="s">
        <v>401</v>
      </c>
      <c r="B356" s="38" t="s">
        <v>196</v>
      </c>
      <c r="C356" s="46" t="s">
        <v>3</v>
      </c>
      <c r="D356" s="46" t="s">
        <v>196</v>
      </c>
      <c r="E356" s="47" t="s">
        <v>3535</v>
      </c>
      <c r="F356" s="48" t="s">
        <v>3536</v>
      </c>
      <c r="G356" s="47" t="s">
        <v>3537</v>
      </c>
      <c r="H356" s="48" t="s">
        <v>3538</v>
      </c>
      <c r="I356" s="47" t="s">
        <v>3539</v>
      </c>
      <c r="J356" s="48" t="s">
        <v>3540</v>
      </c>
      <c r="K356" s="49" t="s">
        <v>4536</v>
      </c>
      <c r="L356" s="49" t="s">
        <v>3542</v>
      </c>
      <c r="M356" s="37" t="s">
        <v>196</v>
      </c>
      <c r="N356" s="50" t="s">
        <v>3</v>
      </c>
      <c r="O356" s="50" t="s">
        <v>196</v>
      </c>
      <c r="P356" s="42" t="s">
        <v>3535</v>
      </c>
      <c r="Q356" s="43" t="s">
        <v>3536</v>
      </c>
      <c r="R356" s="42" t="s">
        <v>3537</v>
      </c>
      <c r="S356" s="43" t="s">
        <v>3538</v>
      </c>
      <c r="T356" s="42" t="s">
        <v>3539</v>
      </c>
      <c r="U356" s="43" t="s">
        <v>3540</v>
      </c>
      <c r="V356" s="49" t="s">
        <v>4536</v>
      </c>
      <c r="W356" s="49" t="s">
        <v>3542</v>
      </c>
      <c r="Y356" s="44"/>
      <c r="Z356" s="44"/>
    </row>
    <row r="357" spans="1:26" x14ac:dyDescent="0.3">
      <c r="A357" s="37" t="s">
        <v>165</v>
      </c>
      <c r="B357" s="38" t="s">
        <v>39</v>
      </c>
      <c r="C357" s="46" t="s">
        <v>477</v>
      </c>
      <c r="D357" s="46" t="s">
        <v>39</v>
      </c>
      <c r="E357" s="47" t="s">
        <v>3543</v>
      </c>
      <c r="F357" s="48" t="s">
        <v>3544</v>
      </c>
      <c r="G357" s="47" t="s">
        <v>3545</v>
      </c>
      <c r="H357" s="48" t="s">
        <v>3546</v>
      </c>
      <c r="I357" s="47" t="s">
        <v>3547</v>
      </c>
      <c r="J357" s="48" t="s">
        <v>3548</v>
      </c>
      <c r="K357" s="49" t="s">
        <v>3549</v>
      </c>
      <c r="L357" s="49" t="s">
        <v>3550</v>
      </c>
      <c r="M357" s="37" t="s">
        <v>39</v>
      </c>
      <c r="N357" s="50" t="s">
        <v>477</v>
      </c>
      <c r="O357" s="50" t="s">
        <v>39</v>
      </c>
      <c r="P357" s="42" t="s">
        <v>3543</v>
      </c>
      <c r="Q357" s="43" t="s">
        <v>3544</v>
      </c>
      <c r="R357" s="42" t="s">
        <v>3545</v>
      </c>
      <c r="S357" s="43" t="s">
        <v>3546</v>
      </c>
      <c r="T357" s="42" t="s">
        <v>3547</v>
      </c>
      <c r="U357" s="43" t="s">
        <v>3548</v>
      </c>
      <c r="V357" s="49" t="s">
        <v>3549</v>
      </c>
      <c r="W357" s="49" t="s">
        <v>4402</v>
      </c>
      <c r="Y357" s="44"/>
      <c r="Z357" s="44"/>
    </row>
    <row r="358" spans="1:26" x14ac:dyDescent="0.3">
      <c r="A358" s="37" t="s">
        <v>174</v>
      </c>
      <c r="B358" s="38" t="s">
        <v>1131</v>
      </c>
      <c r="C358" s="46" t="s">
        <v>474</v>
      </c>
      <c r="D358" s="46" t="s">
        <v>200</v>
      </c>
      <c r="E358" s="47" t="s">
        <v>3551</v>
      </c>
      <c r="F358" s="48" t="s">
        <v>3552</v>
      </c>
      <c r="G358" s="47" t="s">
        <v>3553</v>
      </c>
      <c r="H358" s="48" t="s">
        <v>3554</v>
      </c>
      <c r="I358" s="47" t="s">
        <v>3555</v>
      </c>
      <c r="J358" s="48" t="s">
        <v>3556</v>
      </c>
      <c r="K358" s="49" t="s">
        <v>3557</v>
      </c>
      <c r="L358" s="49" t="s">
        <v>3558</v>
      </c>
      <c r="M358" s="37" t="s">
        <v>1131</v>
      </c>
      <c r="N358" s="50" t="s">
        <v>474</v>
      </c>
      <c r="O358" s="50" t="s">
        <v>200</v>
      </c>
      <c r="P358" s="42" t="s">
        <v>3551</v>
      </c>
      <c r="Q358" s="43" t="s">
        <v>3552</v>
      </c>
      <c r="R358" s="42" t="s">
        <v>3553</v>
      </c>
      <c r="S358" s="43" t="s">
        <v>3554</v>
      </c>
      <c r="T358" s="42" t="s">
        <v>3555</v>
      </c>
      <c r="U358" s="43" t="s">
        <v>3556</v>
      </c>
      <c r="V358" s="49" t="s">
        <v>3557</v>
      </c>
      <c r="W358" s="49" t="s">
        <v>3558</v>
      </c>
      <c r="Y358" s="44"/>
      <c r="Z358" s="44"/>
    </row>
    <row r="359" spans="1:26" x14ac:dyDescent="0.3">
      <c r="A359" s="52" t="s">
        <v>23</v>
      </c>
      <c r="B359" s="53" t="s">
        <v>41</v>
      </c>
      <c r="C359" s="54" t="s">
        <v>475</v>
      </c>
      <c r="D359" s="54" t="s">
        <v>41</v>
      </c>
      <c r="E359" s="47" t="s">
        <v>3559</v>
      </c>
      <c r="F359" s="48" t="s">
        <v>3560</v>
      </c>
      <c r="G359" s="47" t="s">
        <v>3561</v>
      </c>
      <c r="H359" s="48" t="s">
        <v>3562</v>
      </c>
      <c r="I359" s="47" t="s">
        <v>3563</v>
      </c>
      <c r="J359" s="48" t="s">
        <v>3564</v>
      </c>
      <c r="K359" s="55" t="s">
        <v>3541</v>
      </c>
      <c r="L359" s="55" t="s">
        <v>3542</v>
      </c>
      <c r="M359" s="52" t="s">
        <v>41</v>
      </c>
      <c r="N359" s="56" t="s">
        <v>475</v>
      </c>
      <c r="O359" s="56" t="s">
        <v>41</v>
      </c>
      <c r="P359" s="42" t="s">
        <v>3559</v>
      </c>
      <c r="Q359" s="43" t="s">
        <v>3560</v>
      </c>
      <c r="R359" s="42" t="s">
        <v>3561</v>
      </c>
      <c r="S359" s="43" t="s">
        <v>3562</v>
      </c>
      <c r="T359" s="42" t="s">
        <v>3563</v>
      </c>
      <c r="U359" s="43" t="s">
        <v>3564</v>
      </c>
      <c r="V359" s="55" t="s">
        <v>3541</v>
      </c>
      <c r="W359" s="55" t="s">
        <v>3542</v>
      </c>
      <c r="Y359" s="44"/>
      <c r="Z359" s="44"/>
    </row>
    <row r="360" spans="1:26" x14ac:dyDescent="0.3">
      <c r="A360" s="37" t="s">
        <v>403</v>
      </c>
      <c r="B360" s="62" t="s">
        <v>44</v>
      </c>
      <c r="C360" s="46" t="s">
        <v>476</v>
      </c>
      <c r="D360" s="46" t="s">
        <v>44</v>
      </c>
      <c r="E360" s="47" t="s">
        <v>3565</v>
      </c>
      <c r="F360" s="48" t="s">
        <v>4444</v>
      </c>
      <c r="G360" s="47" t="s">
        <v>3566</v>
      </c>
      <c r="H360" s="48" t="s">
        <v>4458</v>
      </c>
      <c r="I360" s="47" t="s">
        <v>3567</v>
      </c>
      <c r="J360" s="48" t="s">
        <v>4472</v>
      </c>
      <c r="K360" s="49" t="s">
        <v>3568</v>
      </c>
      <c r="L360" s="49" t="s">
        <v>3569</v>
      </c>
      <c r="M360" s="37" t="s">
        <v>44</v>
      </c>
      <c r="N360" s="50" t="s">
        <v>476</v>
      </c>
      <c r="O360" s="50" t="s">
        <v>44</v>
      </c>
      <c r="P360" s="42" t="s">
        <v>3565</v>
      </c>
      <c r="Q360" s="43" t="s">
        <v>4444</v>
      </c>
      <c r="R360" s="42" t="s">
        <v>3566</v>
      </c>
      <c r="S360" s="43" t="s">
        <v>4458</v>
      </c>
      <c r="T360" s="42" t="s">
        <v>3567</v>
      </c>
      <c r="U360" s="43" t="s">
        <v>4472</v>
      </c>
      <c r="V360" s="49" t="s">
        <v>3568</v>
      </c>
      <c r="W360" s="49" t="s">
        <v>3569</v>
      </c>
      <c r="Y360" s="44"/>
      <c r="Z360" s="44"/>
    </row>
    <row r="361" spans="1:26" x14ac:dyDescent="0.3">
      <c r="A361" s="37" t="s">
        <v>103</v>
      </c>
      <c r="B361" s="38" t="s">
        <v>195</v>
      </c>
      <c r="C361" s="46" t="s">
        <v>56</v>
      </c>
      <c r="D361" s="46" t="s">
        <v>195</v>
      </c>
      <c r="E361" s="47" t="s">
        <v>3570</v>
      </c>
      <c r="F361" s="48" t="s">
        <v>3571</v>
      </c>
      <c r="G361" s="47" t="s">
        <v>3572</v>
      </c>
      <c r="H361" s="48" t="s">
        <v>3573</v>
      </c>
      <c r="I361" s="47" t="s">
        <v>3574</v>
      </c>
      <c r="J361" s="48" t="s">
        <v>3575</v>
      </c>
      <c r="K361" s="49" t="s">
        <v>4490</v>
      </c>
      <c r="L361" s="49" t="s">
        <v>4508</v>
      </c>
      <c r="M361" s="37" t="s">
        <v>195</v>
      </c>
      <c r="N361" s="50" t="s">
        <v>56</v>
      </c>
      <c r="O361" s="50" t="s">
        <v>195</v>
      </c>
      <c r="P361" s="42" t="s">
        <v>3570</v>
      </c>
      <c r="Q361" s="43" t="s">
        <v>3571</v>
      </c>
      <c r="R361" s="42" t="s">
        <v>3572</v>
      </c>
      <c r="S361" s="43" t="s">
        <v>3573</v>
      </c>
      <c r="T361" s="42" t="s">
        <v>3574</v>
      </c>
      <c r="U361" s="43" t="s">
        <v>3575</v>
      </c>
      <c r="V361" s="49" t="s">
        <v>4490</v>
      </c>
      <c r="W361" s="49" t="s">
        <v>4508</v>
      </c>
      <c r="Y361" s="44"/>
      <c r="Z361" s="44"/>
    </row>
    <row r="362" spans="1:26" x14ac:dyDescent="0.3">
      <c r="A362" s="37" t="s">
        <v>404</v>
      </c>
      <c r="B362" s="38" t="s">
        <v>782</v>
      </c>
      <c r="C362" s="46" t="s">
        <v>203</v>
      </c>
      <c r="D362" s="46" t="s">
        <v>782</v>
      </c>
      <c r="E362" s="47" t="s">
        <v>3576</v>
      </c>
      <c r="F362" s="48" t="s">
        <v>3577</v>
      </c>
      <c r="G362" s="47" t="s">
        <v>3578</v>
      </c>
      <c r="H362" s="48" t="s">
        <v>3579</v>
      </c>
      <c r="I362" s="47" t="s">
        <v>3580</v>
      </c>
      <c r="J362" s="48" t="s">
        <v>3581</v>
      </c>
      <c r="K362" s="49" t="s">
        <v>3582</v>
      </c>
      <c r="L362" s="49" t="s">
        <v>3583</v>
      </c>
      <c r="M362" s="37" t="s">
        <v>782</v>
      </c>
      <c r="N362" s="50" t="s">
        <v>203</v>
      </c>
      <c r="O362" s="50" t="s">
        <v>782</v>
      </c>
      <c r="P362" s="42" t="s">
        <v>3576</v>
      </c>
      <c r="Q362" s="43" t="s">
        <v>3577</v>
      </c>
      <c r="R362" s="42" t="s">
        <v>3578</v>
      </c>
      <c r="S362" s="43" t="s">
        <v>3579</v>
      </c>
      <c r="T362" s="42" t="s">
        <v>3580</v>
      </c>
      <c r="U362" s="43" t="s">
        <v>3581</v>
      </c>
      <c r="V362" s="49" t="s">
        <v>3582</v>
      </c>
      <c r="W362" s="49" t="s">
        <v>3583</v>
      </c>
      <c r="Y362" s="44"/>
      <c r="Z362" s="44"/>
    </row>
    <row r="363" spans="1:26" x14ac:dyDescent="0.3">
      <c r="A363" s="37" t="s">
        <v>238</v>
      </c>
      <c r="B363" s="38" t="s">
        <v>927</v>
      </c>
      <c r="C363" s="46" t="s">
        <v>204</v>
      </c>
      <c r="D363" s="46" t="s">
        <v>783</v>
      </c>
      <c r="E363" s="47" t="s">
        <v>3584</v>
      </c>
      <c r="F363" s="48" t="s">
        <v>3585</v>
      </c>
      <c r="G363" s="47" t="s">
        <v>3586</v>
      </c>
      <c r="H363" s="48" t="s">
        <v>3587</v>
      </c>
      <c r="I363" s="47" t="s">
        <v>3588</v>
      </c>
      <c r="J363" s="48" t="s">
        <v>3589</v>
      </c>
      <c r="K363" s="49" t="s">
        <v>3590</v>
      </c>
      <c r="L363" s="49" t="s">
        <v>3591</v>
      </c>
      <c r="M363" s="37" t="s">
        <v>927</v>
      </c>
      <c r="N363" s="50" t="s">
        <v>204</v>
      </c>
      <c r="O363" s="50" t="s">
        <v>783</v>
      </c>
      <c r="P363" s="42" t="s">
        <v>3584</v>
      </c>
      <c r="Q363" s="43" t="s">
        <v>3585</v>
      </c>
      <c r="R363" s="42" t="s">
        <v>3586</v>
      </c>
      <c r="S363" s="43" t="s">
        <v>3587</v>
      </c>
      <c r="T363" s="42" t="s">
        <v>3588</v>
      </c>
      <c r="U363" s="43" t="s">
        <v>3589</v>
      </c>
      <c r="V363" s="49" t="s">
        <v>3590</v>
      </c>
      <c r="W363" s="49" t="s">
        <v>3591</v>
      </c>
      <c r="Y363" s="44"/>
      <c r="Z363" s="44"/>
    </row>
    <row r="364" spans="1:26" x14ac:dyDescent="0.3">
      <c r="A364" s="37" t="s">
        <v>405</v>
      </c>
      <c r="B364" s="38" t="s">
        <v>928</v>
      </c>
      <c r="C364" s="46" t="s">
        <v>478</v>
      </c>
      <c r="D364" s="46" t="s">
        <v>206</v>
      </c>
      <c r="E364" s="47" t="s">
        <v>3592</v>
      </c>
      <c r="F364" s="48" t="s">
        <v>3593</v>
      </c>
      <c r="G364" s="47" t="s">
        <v>3594</v>
      </c>
      <c r="H364" s="48" t="s">
        <v>3595</v>
      </c>
      <c r="I364" s="47" t="s">
        <v>3596</v>
      </c>
      <c r="J364" s="48" t="s">
        <v>3597</v>
      </c>
      <c r="K364" s="49" t="s">
        <v>3598</v>
      </c>
      <c r="L364" s="49" t="s">
        <v>3599</v>
      </c>
      <c r="M364" s="37" t="s">
        <v>928</v>
      </c>
      <c r="N364" s="50" t="s">
        <v>478</v>
      </c>
      <c r="O364" s="50" t="s">
        <v>206</v>
      </c>
      <c r="P364" s="42" t="s">
        <v>3592</v>
      </c>
      <c r="Q364" s="43" t="s">
        <v>3593</v>
      </c>
      <c r="R364" s="42" t="s">
        <v>3594</v>
      </c>
      <c r="S364" s="43" t="s">
        <v>3595</v>
      </c>
      <c r="T364" s="42" t="s">
        <v>3596</v>
      </c>
      <c r="U364" s="43" t="s">
        <v>3597</v>
      </c>
      <c r="V364" s="49" t="s">
        <v>3598</v>
      </c>
      <c r="W364" s="49" t="s">
        <v>3599</v>
      </c>
      <c r="Y364" s="44"/>
      <c r="Z364" s="44"/>
    </row>
    <row r="365" spans="1:26" x14ac:dyDescent="0.3">
      <c r="A365" s="63" t="s">
        <v>236</v>
      </c>
      <c r="B365" s="38" t="s">
        <v>784</v>
      </c>
      <c r="C365" s="46" t="s">
        <v>1097</v>
      </c>
      <c r="D365" s="46" t="s">
        <v>784</v>
      </c>
      <c r="E365" s="47" t="s">
        <v>3600</v>
      </c>
      <c r="F365" s="48" t="s">
        <v>3601</v>
      </c>
      <c r="G365" s="47" t="s">
        <v>3602</v>
      </c>
      <c r="H365" s="48" t="s">
        <v>3603</v>
      </c>
      <c r="I365" s="47" t="s">
        <v>3604</v>
      </c>
      <c r="J365" s="48" t="s">
        <v>3605</v>
      </c>
      <c r="K365" s="49" t="s">
        <v>3606</v>
      </c>
      <c r="L365" s="49" t="s">
        <v>3607</v>
      </c>
      <c r="M365" s="37" t="s">
        <v>784</v>
      </c>
      <c r="N365" s="50" t="s">
        <v>1097</v>
      </c>
      <c r="O365" s="50" t="s">
        <v>784</v>
      </c>
      <c r="P365" s="42" t="s">
        <v>3600</v>
      </c>
      <c r="Q365" s="43" t="s">
        <v>3601</v>
      </c>
      <c r="R365" s="42" t="s">
        <v>3602</v>
      </c>
      <c r="S365" s="43" t="s">
        <v>3603</v>
      </c>
      <c r="T365" s="42" t="s">
        <v>3604</v>
      </c>
      <c r="U365" s="43" t="s">
        <v>3605</v>
      </c>
      <c r="V365" s="49" t="s">
        <v>3606</v>
      </c>
      <c r="W365" s="49" t="s">
        <v>3607</v>
      </c>
      <c r="Y365" s="44"/>
      <c r="Z365" s="44"/>
    </row>
    <row r="366" spans="1:26" x14ac:dyDescent="0.3">
      <c r="A366" s="37" t="s">
        <v>191</v>
      </c>
      <c r="B366" s="38" t="s">
        <v>119</v>
      </c>
      <c r="C366" s="46" t="s">
        <v>121</v>
      </c>
      <c r="D366" s="46" t="s">
        <v>119</v>
      </c>
      <c r="E366" s="47" t="s">
        <v>3608</v>
      </c>
      <c r="F366" s="48" t="s">
        <v>3609</v>
      </c>
      <c r="G366" s="47" t="s">
        <v>3610</v>
      </c>
      <c r="H366" s="48" t="s">
        <v>3611</v>
      </c>
      <c r="I366" s="47" t="s">
        <v>3612</v>
      </c>
      <c r="J366" s="48" t="s">
        <v>3613</v>
      </c>
      <c r="K366" s="49" t="s">
        <v>4574</v>
      </c>
      <c r="L366" s="49" t="s">
        <v>4602</v>
      </c>
      <c r="M366" s="37" t="s">
        <v>119</v>
      </c>
      <c r="N366" s="50" t="s">
        <v>121</v>
      </c>
      <c r="O366" s="50" t="s">
        <v>119</v>
      </c>
      <c r="P366" s="42" t="s">
        <v>3608</v>
      </c>
      <c r="Q366" s="43" t="s">
        <v>3609</v>
      </c>
      <c r="R366" s="42" t="s">
        <v>3610</v>
      </c>
      <c r="S366" s="43" t="s">
        <v>3611</v>
      </c>
      <c r="T366" s="42" t="s">
        <v>3612</v>
      </c>
      <c r="U366" s="43" t="s">
        <v>3613</v>
      </c>
      <c r="V366" s="49" t="s">
        <v>4574</v>
      </c>
      <c r="W366" s="49" t="s">
        <v>4602</v>
      </c>
      <c r="Y366" s="44"/>
      <c r="Z366" s="44"/>
    </row>
    <row r="367" spans="1:26" x14ac:dyDescent="0.3">
      <c r="A367" s="37" t="s">
        <v>72</v>
      </c>
      <c r="B367" s="38" t="s">
        <v>785</v>
      </c>
      <c r="C367" s="46" t="s">
        <v>1026</v>
      </c>
      <c r="D367" s="46" t="s">
        <v>785</v>
      </c>
      <c r="E367" s="47" t="s">
        <v>3614</v>
      </c>
      <c r="F367" s="48" t="s">
        <v>3615</v>
      </c>
      <c r="G367" s="47" t="s">
        <v>3616</v>
      </c>
      <c r="H367" s="48" t="s">
        <v>3617</v>
      </c>
      <c r="I367" s="47" t="s">
        <v>3618</v>
      </c>
      <c r="J367" s="48" t="s">
        <v>3619</v>
      </c>
      <c r="K367" s="49" t="s">
        <v>3620</v>
      </c>
      <c r="L367" s="49" t="s">
        <v>3621</v>
      </c>
      <c r="M367" s="37" t="s">
        <v>785</v>
      </c>
      <c r="N367" s="50" t="s">
        <v>1026</v>
      </c>
      <c r="O367" s="50" t="s">
        <v>785</v>
      </c>
      <c r="P367" s="42" t="s">
        <v>3614</v>
      </c>
      <c r="Q367" s="43" t="s">
        <v>3615</v>
      </c>
      <c r="R367" s="42" t="s">
        <v>3616</v>
      </c>
      <c r="S367" s="43" t="s">
        <v>3617</v>
      </c>
      <c r="T367" s="42" t="s">
        <v>3618</v>
      </c>
      <c r="U367" s="43" t="s">
        <v>3619</v>
      </c>
      <c r="V367" s="49" t="s">
        <v>3620</v>
      </c>
      <c r="W367" s="49" t="s">
        <v>4403</v>
      </c>
      <c r="Y367" s="44"/>
      <c r="Z367" s="44"/>
    </row>
    <row r="368" spans="1:26" x14ac:dyDescent="0.3">
      <c r="A368" s="37" t="s">
        <v>406</v>
      </c>
      <c r="B368" s="38" t="s">
        <v>5969</v>
      </c>
      <c r="C368" s="46" t="s">
        <v>1057</v>
      </c>
      <c r="D368" s="46" t="s">
        <v>786</v>
      </c>
      <c r="E368" s="47" t="s">
        <v>3622</v>
      </c>
      <c r="F368" s="48" t="s">
        <v>4445</v>
      </c>
      <c r="G368" s="47" t="s">
        <v>3623</v>
      </c>
      <c r="H368" s="48" t="s">
        <v>4459</v>
      </c>
      <c r="I368" s="47" t="s">
        <v>3624</v>
      </c>
      <c r="J368" s="48" t="s">
        <v>4473</v>
      </c>
      <c r="K368" s="49" t="s">
        <v>3625</v>
      </c>
      <c r="L368" s="49" t="s">
        <v>3626</v>
      </c>
      <c r="M368" s="37" t="s">
        <v>786</v>
      </c>
      <c r="N368" s="50" t="s">
        <v>1057</v>
      </c>
      <c r="O368" s="50" t="s">
        <v>786</v>
      </c>
      <c r="P368" s="42" t="s">
        <v>3622</v>
      </c>
      <c r="Q368" s="43" t="s">
        <v>4445</v>
      </c>
      <c r="R368" s="42" t="s">
        <v>3623</v>
      </c>
      <c r="S368" s="43" t="s">
        <v>4459</v>
      </c>
      <c r="T368" s="42" t="s">
        <v>3624</v>
      </c>
      <c r="U368" s="43" t="s">
        <v>4473</v>
      </c>
      <c r="V368" s="49" t="s">
        <v>3625</v>
      </c>
      <c r="W368" s="49" t="s">
        <v>3626</v>
      </c>
      <c r="Y368" s="44"/>
      <c r="Z368" s="44"/>
    </row>
    <row r="369" spans="1:26" x14ac:dyDescent="0.3">
      <c r="A369" s="37" t="s">
        <v>302</v>
      </c>
      <c r="B369" s="38" t="s">
        <v>787</v>
      </c>
      <c r="C369" s="46" t="s">
        <v>213</v>
      </c>
      <c r="D369" s="46" t="s">
        <v>787</v>
      </c>
      <c r="E369" s="47" t="s">
        <v>3627</v>
      </c>
      <c r="F369" s="48" t="s">
        <v>3628</v>
      </c>
      <c r="G369" s="47" t="s">
        <v>3629</v>
      </c>
      <c r="H369" s="48" t="s">
        <v>3630</v>
      </c>
      <c r="I369" s="47" t="s">
        <v>3631</v>
      </c>
      <c r="J369" s="48" t="s">
        <v>3632</v>
      </c>
      <c r="K369" s="49" t="s">
        <v>3633</v>
      </c>
      <c r="L369" s="49" t="s">
        <v>3634</v>
      </c>
      <c r="M369" s="37" t="s">
        <v>787</v>
      </c>
      <c r="N369" s="50" t="s">
        <v>213</v>
      </c>
      <c r="O369" s="50" t="s">
        <v>787</v>
      </c>
      <c r="P369" s="42" t="s">
        <v>3627</v>
      </c>
      <c r="Q369" s="43" t="s">
        <v>3628</v>
      </c>
      <c r="R369" s="42" t="s">
        <v>3629</v>
      </c>
      <c r="S369" s="43" t="s">
        <v>3630</v>
      </c>
      <c r="T369" s="42" t="s">
        <v>3631</v>
      </c>
      <c r="U369" s="43" t="s">
        <v>3632</v>
      </c>
      <c r="V369" s="49" t="s">
        <v>3633</v>
      </c>
      <c r="W369" s="49" t="s">
        <v>3634</v>
      </c>
      <c r="Y369" s="44"/>
      <c r="Z369" s="44"/>
    </row>
    <row r="370" spans="1:26" x14ac:dyDescent="0.3">
      <c r="A370" s="37" t="s">
        <v>407</v>
      </c>
      <c r="B370" s="38" t="s">
        <v>788</v>
      </c>
      <c r="C370" s="46" t="s">
        <v>480</v>
      </c>
      <c r="D370" s="46" t="s">
        <v>788</v>
      </c>
      <c r="E370" s="47" t="s">
        <v>3635</v>
      </c>
      <c r="F370" s="48" t="s">
        <v>3636</v>
      </c>
      <c r="G370" s="47" t="s">
        <v>3637</v>
      </c>
      <c r="H370" s="48" t="s">
        <v>3638</v>
      </c>
      <c r="I370" s="47" t="s">
        <v>3639</v>
      </c>
      <c r="J370" s="48" t="s">
        <v>3640</v>
      </c>
      <c r="K370" s="49" t="s">
        <v>4537</v>
      </c>
      <c r="L370" s="49" t="s">
        <v>3642</v>
      </c>
      <c r="M370" s="37" t="s">
        <v>788</v>
      </c>
      <c r="N370" s="50" t="s">
        <v>480</v>
      </c>
      <c r="O370" s="50" t="s">
        <v>788</v>
      </c>
      <c r="P370" s="42" t="s">
        <v>3635</v>
      </c>
      <c r="Q370" s="43" t="s">
        <v>3636</v>
      </c>
      <c r="R370" s="42" t="s">
        <v>3637</v>
      </c>
      <c r="S370" s="43" t="s">
        <v>3638</v>
      </c>
      <c r="T370" s="42" t="s">
        <v>3639</v>
      </c>
      <c r="U370" s="43" t="s">
        <v>3640</v>
      </c>
      <c r="V370" s="49" t="s">
        <v>4537</v>
      </c>
      <c r="W370" s="49" t="s">
        <v>3642</v>
      </c>
      <c r="Y370" s="44"/>
      <c r="Z370" s="44"/>
    </row>
    <row r="371" spans="1:26" x14ac:dyDescent="0.3">
      <c r="A371" s="37" t="s">
        <v>365</v>
      </c>
      <c r="B371" s="38" t="s">
        <v>789</v>
      </c>
      <c r="C371" s="46" t="s">
        <v>868</v>
      </c>
      <c r="D371" s="46" t="s">
        <v>789</v>
      </c>
      <c r="E371" s="47" t="s">
        <v>3643</v>
      </c>
      <c r="F371" s="48" t="s">
        <v>3636</v>
      </c>
      <c r="G371" s="47" t="s">
        <v>3644</v>
      </c>
      <c r="H371" s="48" t="s">
        <v>3638</v>
      </c>
      <c r="I371" s="47" t="s">
        <v>3645</v>
      </c>
      <c r="J371" s="48" t="s">
        <v>3640</v>
      </c>
      <c r="K371" s="49" t="s">
        <v>3646</v>
      </c>
      <c r="L371" s="49" t="s">
        <v>3642</v>
      </c>
      <c r="M371" s="37" t="s">
        <v>789</v>
      </c>
      <c r="N371" s="50" t="s">
        <v>868</v>
      </c>
      <c r="O371" s="50" t="s">
        <v>789</v>
      </c>
      <c r="P371" s="42" t="s">
        <v>3643</v>
      </c>
      <c r="Q371" s="43" t="s">
        <v>3636</v>
      </c>
      <c r="R371" s="42" t="s">
        <v>3644</v>
      </c>
      <c r="S371" s="43" t="s">
        <v>3638</v>
      </c>
      <c r="T371" s="42" t="s">
        <v>3645</v>
      </c>
      <c r="U371" s="43" t="s">
        <v>3640</v>
      </c>
      <c r="V371" s="49" t="s">
        <v>3646</v>
      </c>
      <c r="W371" s="49" t="s">
        <v>3642</v>
      </c>
      <c r="Y371" s="44"/>
      <c r="Z371" s="44"/>
    </row>
    <row r="372" spans="1:26" x14ac:dyDescent="0.3">
      <c r="A372" s="37" t="s">
        <v>408</v>
      </c>
      <c r="B372" s="38" t="s">
        <v>790</v>
      </c>
      <c r="C372" s="46" t="s">
        <v>481</v>
      </c>
      <c r="D372" s="46" t="s">
        <v>790</v>
      </c>
      <c r="E372" s="47" t="s">
        <v>3647</v>
      </c>
      <c r="F372" s="48" t="s">
        <v>3648</v>
      </c>
      <c r="G372" s="47" t="s">
        <v>3649</v>
      </c>
      <c r="H372" s="48" t="s">
        <v>3650</v>
      </c>
      <c r="I372" s="47" t="s">
        <v>3651</v>
      </c>
      <c r="J372" s="48" t="s">
        <v>3652</v>
      </c>
      <c r="K372" s="49" t="s">
        <v>3653</v>
      </c>
      <c r="L372" s="49" t="s">
        <v>3654</v>
      </c>
      <c r="M372" s="37" t="s">
        <v>790</v>
      </c>
      <c r="N372" s="50" t="s">
        <v>481</v>
      </c>
      <c r="O372" s="50" t="s">
        <v>790</v>
      </c>
      <c r="P372" s="42" t="s">
        <v>3647</v>
      </c>
      <c r="Q372" s="43" t="s">
        <v>3648</v>
      </c>
      <c r="R372" s="42" t="s">
        <v>3649</v>
      </c>
      <c r="S372" s="43" t="s">
        <v>3650</v>
      </c>
      <c r="T372" s="42" t="s">
        <v>3651</v>
      </c>
      <c r="U372" s="43" t="s">
        <v>3652</v>
      </c>
      <c r="V372" s="49" t="s">
        <v>3653</v>
      </c>
      <c r="W372" s="49" t="s">
        <v>3654</v>
      </c>
      <c r="Y372" s="44"/>
      <c r="Z372" s="44"/>
    </row>
    <row r="373" spans="1:26" x14ac:dyDescent="0.3">
      <c r="A373" s="37" t="s">
        <v>409</v>
      </c>
      <c r="B373" s="38" t="s">
        <v>1132</v>
      </c>
      <c r="C373" s="46" t="s">
        <v>482</v>
      </c>
      <c r="D373" s="46" t="s">
        <v>791</v>
      </c>
      <c r="E373" s="47" t="s">
        <v>3655</v>
      </c>
      <c r="F373" s="48" t="s">
        <v>3656</v>
      </c>
      <c r="G373" s="47" t="s">
        <v>3657</v>
      </c>
      <c r="H373" s="48" t="s">
        <v>3658</v>
      </c>
      <c r="I373" s="47" t="s">
        <v>3659</v>
      </c>
      <c r="J373" s="48" t="s">
        <v>3660</v>
      </c>
      <c r="K373" s="49" t="s">
        <v>3661</v>
      </c>
      <c r="L373" s="49" t="s">
        <v>3662</v>
      </c>
      <c r="M373" s="37" t="s">
        <v>1132</v>
      </c>
      <c r="N373" s="50" t="s">
        <v>482</v>
      </c>
      <c r="O373" s="50" t="s">
        <v>791</v>
      </c>
      <c r="P373" s="42" t="s">
        <v>3655</v>
      </c>
      <c r="Q373" s="43" t="s">
        <v>3656</v>
      </c>
      <c r="R373" s="42" t="s">
        <v>3657</v>
      </c>
      <c r="S373" s="43" t="s">
        <v>3658</v>
      </c>
      <c r="T373" s="42" t="s">
        <v>3659</v>
      </c>
      <c r="U373" s="43" t="s">
        <v>3660</v>
      </c>
      <c r="V373" s="49" t="s">
        <v>3661</v>
      </c>
      <c r="W373" s="49" t="s">
        <v>3662</v>
      </c>
      <c r="Y373" s="44"/>
      <c r="Z373" s="44"/>
    </row>
    <row r="374" spans="1:26" x14ac:dyDescent="0.3">
      <c r="A374" s="52" t="s">
        <v>410</v>
      </c>
      <c r="B374" s="53" t="s">
        <v>1192</v>
      </c>
      <c r="C374" s="54" t="s">
        <v>1205</v>
      </c>
      <c r="D374" s="54" t="s">
        <v>1192</v>
      </c>
      <c r="E374" s="47" t="s">
        <v>3663</v>
      </c>
      <c r="F374" s="48" t="s">
        <v>3664</v>
      </c>
      <c r="G374" s="47" t="s">
        <v>3665</v>
      </c>
      <c r="H374" s="48" t="s">
        <v>3666</v>
      </c>
      <c r="I374" s="47" t="s">
        <v>3667</v>
      </c>
      <c r="J374" s="48" t="s">
        <v>3668</v>
      </c>
      <c r="K374" s="55" t="s">
        <v>3641</v>
      </c>
      <c r="L374" s="55" t="s">
        <v>3642</v>
      </c>
      <c r="M374" s="52" t="s">
        <v>1192</v>
      </c>
      <c r="N374" s="56" t="s">
        <v>1205</v>
      </c>
      <c r="O374" s="56" t="s">
        <v>1192</v>
      </c>
      <c r="P374" s="42" t="s">
        <v>3663</v>
      </c>
      <c r="Q374" s="43" t="s">
        <v>3664</v>
      </c>
      <c r="R374" s="42" t="s">
        <v>3665</v>
      </c>
      <c r="S374" s="43" t="s">
        <v>3666</v>
      </c>
      <c r="T374" s="42" t="s">
        <v>3667</v>
      </c>
      <c r="U374" s="43" t="s">
        <v>3668</v>
      </c>
      <c r="V374" s="55" t="s">
        <v>3641</v>
      </c>
      <c r="W374" s="55" t="s">
        <v>3642</v>
      </c>
      <c r="Y374" s="44"/>
      <c r="Z374" s="44"/>
    </row>
    <row r="375" spans="1:26" x14ac:dyDescent="0.3">
      <c r="A375" s="37" t="s">
        <v>123</v>
      </c>
      <c r="B375" s="38" t="s">
        <v>3913</v>
      </c>
      <c r="C375" s="46" t="s">
        <v>4350</v>
      </c>
      <c r="D375" s="46" t="s">
        <v>3913</v>
      </c>
      <c r="E375" s="47" t="s">
        <v>3669</v>
      </c>
      <c r="F375" s="48" t="s">
        <v>4140</v>
      </c>
      <c r="G375" s="47" t="s">
        <v>3671</v>
      </c>
      <c r="H375" s="48" t="s">
        <v>4141</v>
      </c>
      <c r="I375" s="47" t="s">
        <v>3673</v>
      </c>
      <c r="J375" s="48" t="s">
        <v>4142</v>
      </c>
      <c r="K375" s="49" t="s">
        <v>3675</v>
      </c>
      <c r="L375" s="49" t="s">
        <v>4143</v>
      </c>
      <c r="M375" s="37" t="s">
        <v>792</v>
      </c>
      <c r="N375" s="50" t="s">
        <v>980</v>
      </c>
      <c r="O375" s="50" t="s">
        <v>792</v>
      </c>
      <c r="P375" s="42" t="s">
        <v>3669</v>
      </c>
      <c r="Q375" s="43" t="s">
        <v>3670</v>
      </c>
      <c r="R375" s="42" t="s">
        <v>3671</v>
      </c>
      <c r="S375" s="43" t="s">
        <v>3672</v>
      </c>
      <c r="T375" s="42" t="s">
        <v>3673</v>
      </c>
      <c r="U375" s="43" t="s">
        <v>3674</v>
      </c>
      <c r="V375" s="49" t="s">
        <v>3675</v>
      </c>
      <c r="W375" s="49" t="s">
        <v>4422</v>
      </c>
      <c r="Y375" s="44"/>
      <c r="Z375" s="44"/>
    </row>
    <row r="376" spans="1:26" x14ac:dyDescent="0.3">
      <c r="A376" s="57" t="s">
        <v>411</v>
      </c>
      <c r="B376" s="58" t="s">
        <v>793</v>
      </c>
      <c r="C376" s="58" t="s">
        <v>1027</v>
      </c>
      <c r="D376" s="58" t="s">
        <v>793</v>
      </c>
      <c r="E376" s="59" t="s">
        <v>4231</v>
      </c>
      <c r="F376" s="60" t="s">
        <v>4140</v>
      </c>
      <c r="G376" s="59" t="s">
        <v>4232</v>
      </c>
      <c r="H376" s="60" t="s">
        <v>4141</v>
      </c>
      <c r="I376" s="59" t="s">
        <v>4233</v>
      </c>
      <c r="J376" s="60" t="s">
        <v>4142</v>
      </c>
      <c r="K376" s="61" t="s">
        <v>4234</v>
      </c>
      <c r="L376" s="61" t="s">
        <v>4235</v>
      </c>
      <c r="M376" s="58" t="s">
        <v>793</v>
      </c>
      <c r="N376" s="58" t="s">
        <v>1027</v>
      </c>
      <c r="O376" s="58" t="s">
        <v>793</v>
      </c>
      <c r="P376" s="42" t="s">
        <v>4231</v>
      </c>
      <c r="Q376" s="43" t="s">
        <v>4140</v>
      </c>
      <c r="R376" s="42" t="s">
        <v>4232</v>
      </c>
      <c r="S376" s="43" t="s">
        <v>4141</v>
      </c>
      <c r="T376" s="42" t="s">
        <v>4233</v>
      </c>
      <c r="U376" s="43" t="s">
        <v>4142</v>
      </c>
      <c r="V376" s="61" t="s">
        <v>4234</v>
      </c>
      <c r="W376" s="61" t="s">
        <v>4235</v>
      </c>
      <c r="Y376" s="44"/>
      <c r="Z376" s="44"/>
    </row>
    <row r="377" spans="1:26" x14ac:dyDescent="0.3">
      <c r="A377" s="37" t="s">
        <v>412</v>
      </c>
      <c r="B377" s="38" t="s">
        <v>3914</v>
      </c>
      <c r="C377" s="46" t="s">
        <v>4351</v>
      </c>
      <c r="D377" s="46" t="s">
        <v>3914</v>
      </c>
      <c r="E377" s="47" t="s">
        <v>3676</v>
      </c>
      <c r="F377" s="48" t="s">
        <v>4144</v>
      </c>
      <c r="G377" s="47" t="s">
        <v>3678</v>
      </c>
      <c r="H377" s="48" t="s">
        <v>4145</v>
      </c>
      <c r="I377" s="47" t="s">
        <v>3680</v>
      </c>
      <c r="J377" s="48" t="s">
        <v>4146</v>
      </c>
      <c r="K377" s="49" t="s">
        <v>3682</v>
      </c>
      <c r="L377" s="49" t="s">
        <v>4147</v>
      </c>
      <c r="M377" s="37" t="s">
        <v>794</v>
      </c>
      <c r="N377" s="50" t="s">
        <v>981</v>
      </c>
      <c r="O377" s="50" t="s">
        <v>794</v>
      </c>
      <c r="P377" s="42" t="s">
        <v>3676</v>
      </c>
      <c r="Q377" s="43" t="s">
        <v>3677</v>
      </c>
      <c r="R377" s="42" t="s">
        <v>3678</v>
      </c>
      <c r="S377" s="43" t="s">
        <v>3679</v>
      </c>
      <c r="T377" s="42" t="s">
        <v>3680</v>
      </c>
      <c r="U377" s="43" t="s">
        <v>3681</v>
      </c>
      <c r="V377" s="49" t="s">
        <v>3682</v>
      </c>
      <c r="W377" s="49" t="s">
        <v>4404</v>
      </c>
      <c r="Y377" s="44"/>
      <c r="Z377" s="44"/>
    </row>
    <row r="378" spans="1:26" x14ac:dyDescent="0.3">
      <c r="A378" s="37" t="s">
        <v>163</v>
      </c>
      <c r="B378" s="38" t="s">
        <v>3915</v>
      </c>
      <c r="C378" s="46" t="s">
        <v>4352</v>
      </c>
      <c r="D378" s="46" t="s">
        <v>3939</v>
      </c>
      <c r="E378" s="47" t="s">
        <v>3683</v>
      </c>
      <c r="F378" s="48" t="s">
        <v>4148</v>
      </c>
      <c r="G378" s="47" t="s">
        <v>3685</v>
      </c>
      <c r="H378" s="48" t="s">
        <v>4149</v>
      </c>
      <c r="I378" s="47" t="s">
        <v>3687</v>
      </c>
      <c r="J378" s="48" t="s">
        <v>4150</v>
      </c>
      <c r="K378" s="49" t="s">
        <v>3689</v>
      </c>
      <c r="L378" s="49" t="s">
        <v>4151</v>
      </c>
      <c r="M378" s="37" t="s">
        <v>929</v>
      </c>
      <c r="N378" s="50" t="s">
        <v>982</v>
      </c>
      <c r="O378" s="50" t="s">
        <v>795</v>
      </c>
      <c r="P378" s="42" t="s">
        <v>3683</v>
      </c>
      <c r="Q378" s="43" t="s">
        <v>3684</v>
      </c>
      <c r="R378" s="42" t="s">
        <v>3685</v>
      </c>
      <c r="S378" s="43" t="s">
        <v>3686</v>
      </c>
      <c r="T378" s="42" t="s">
        <v>3687</v>
      </c>
      <c r="U378" s="43" t="s">
        <v>3688</v>
      </c>
      <c r="V378" s="49" t="s">
        <v>3689</v>
      </c>
      <c r="W378" s="49" t="s">
        <v>4405</v>
      </c>
      <c r="Y378" s="44"/>
      <c r="Z378" s="44"/>
    </row>
    <row r="379" spans="1:26" x14ac:dyDescent="0.3">
      <c r="A379" s="37" t="s">
        <v>413</v>
      </c>
      <c r="B379" s="38" t="s">
        <v>796</v>
      </c>
      <c r="C379" s="46" t="s">
        <v>869</v>
      </c>
      <c r="D379" s="46" t="s">
        <v>796</v>
      </c>
      <c r="E379" s="47" t="s">
        <v>3690</v>
      </c>
      <c r="F379" s="48" t="s">
        <v>3691</v>
      </c>
      <c r="G379" s="47" t="s">
        <v>3692</v>
      </c>
      <c r="H379" s="48" t="s">
        <v>3693</v>
      </c>
      <c r="I379" s="47" t="s">
        <v>3694</v>
      </c>
      <c r="J379" s="48" t="s">
        <v>3695</v>
      </c>
      <c r="K379" s="49" t="s">
        <v>4538</v>
      </c>
      <c r="L379" s="49" t="s">
        <v>3697</v>
      </c>
      <c r="M379" s="37" t="s">
        <v>796</v>
      </c>
      <c r="N379" s="50" t="s">
        <v>869</v>
      </c>
      <c r="O379" s="50" t="s">
        <v>796</v>
      </c>
      <c r="P379" s="42" t="s">
        <v>3690</v>
      </c>
      <c r="Q379" s="43" t="s">
        <v>3691</v>
      </c>
      <c r="R379" s="42" t="s">
        <v>3692</v>
      </c>
      <c r="S379" s="43" t="s">
        <v>3693</v>
      </c>
      <c r="T379" s="42" t="s">
        <v>3694</v>
      </c>
      <c r="U379" s="43" t="s">
        <v>3695</v>
      </c>
      <c r="V379" s="49" t="s">
        <v>4538</v>
      </c>
      <c r="W379" s="49" t="s">
        <v>3697</v>
      </c>
      <c r="Y379" s="44"/>
      <c r="Z379" s="44"/>
    </row>
    <row r="380" spans="1:26" x14ac:dyDescent="0.3">
      <c r="A380" s="37" t="s">
        <v>414</v>
      </c>
      <c r="B380" s="38" t="s">
        <v>797</v>
      </c>
      <c r="C380" s="46" t="s">
        <v>870</v>
      </c>
      <c r="D380" s="46" t="s">
        <v>797</v>
      </c>
      <c r="E380" s="47" t="s">
        <v>3698</v>
      </c>
      <c r="F380" s="48" t="s">
        <v>3691</v>
      </c>
      <c r="G380" s="47" t="s">
        <v>3699</v>
      </c>
      <c r="H380" s="48" t="s">
        <v>3693</v>
      </c>
      <c r="I380" s="47" t="s">
        <v>3700</v>
      </c>
      <c r="J380" s="48" t="s">
        <v>3695</v>
      </c>
      <c r="K380" s="49" t="s">
        <v>3701</v>
      </c>
      <c r="L380" s="49" t="s">
        <v>3697</v>
      </c>
      <c r="M380" s="37" t="s">
        <v>797</v>
      </c>
      <c r="N380" s="50" t="s">
        <v>870</v>
      </c>
      <c r="O380" s="50" t="s">
        <v>797</v>
      </c>
      <c r="P380" s="42" t="s">
        <v>3698</v>
      </c>
      <c r="Q380" s="43" t="s">
        <v>3691</v>
      </c>
      <c r="R380" s="42" t="s">
        <v>3699</v>
      </c>
      <c r="S380" s="43" t="s">
        <v>3693</v>
      </c>
      <c r="T380" s="42" t="s">
        <v>3700</v>
      </c>
      <c r="U380" s="43" t="s">
        <v>3695</v>
      </c>
      <c r="V380" s="49" t="s">
        <v>3701</v>
      </c>
      <c r="W380" s="49" t="s">
        <v>3697</v>
      </c>
      <c r="Y380" s="44"/>
      <c r="Z380" s="44"/>
    </row>
    <row r="381" spans="1:26" x14ac:dyDescent="0.3">
      <c r="A381" s="37" t="s">
        <v>415</v>
      </c>
      <c r="B381" s="38" t="s">
        <v>798</v>
      </c>
      <c r="C381" s="46" t="s">
        <v>871</v>
      </c>
      <c r="D381" s="46" t="s">
        <v>798</v>
      </c>
      <c r="E381" s="47" t="s">
        <v>3702</v>
      </c>
      <c r="F381" s="48" t="s">
        <v>3703</v>
      </c>
      <c r="G381" s="47" t="s">
        <v>3704</v>
      </c>
      <c r="H381" s="48" t="s">
        <v>3705</v>
      </c>
      <c r="I381" s="47" t="s">
        <v>3706</v>
      </c>
      <c r="J381" s="48" t="s">
        <v>3707</v>
      </c>
      <c r="K381" s="49" t="s">
        <v>3708</v>
      </c>
      <c r="L381" s="49" t="s">
        <v>3709</v>
      </c>
      <c r="M381" s="37" t="s">
        <v>798</v>
      </c>
      <c r="N381" s="50" t="s">
        <v>871</v>
      </c>
      <c r="O381" s="50" t="s">
        <v>798</v>
      </c>
      <c r="P381" s="42" t="s">
        <v>3702</v>
      </c>
      <c r="Q381" s="43" t="s">
        <v>3703</v>
      </c>
      <c r="R381" s="42" t="s">
        <v>3704</v>
      </c>
      <c r="S381" s="43" t="s">
        <v>3705</v>
      </c>
      <c r="T381" s="42" t="s">
        <v>3706</v>
      </c>
      <c r="U381" s="43" t="s">
        <v>3707</v>
      </c>
      <c r="V381" s="49" t="s">
        <v>3708</v>
      </c>
      <c r="W381" s="49" t="s">
        <v>3709</v>
      </c>
      <c r="Y381" s="44"/>
      <c r="Z381" s="44"/>
    </row>
    <row r="382" spans="1:26" x14ac:dyDescent="0.3">
      <c r="A382" s="37" t="s">
        <v>202</v>
      </c>
      <c r="B382" s="38" t="s">
        <v>1133</v>
      </c>
      <c r="C382" s="46" t="s">
        <v>930</v>
      </c>
      <c r="D382" s="46" t="s">
        <v>799</v>
      </c>
      <c r="E382" s="47" t="s">
        <v>3710</v>
      </c>
      <c r="F382" s="48" t="s">
        <v>3711</v>
      </c>
      <c r="G382" s="47" t="s">
        <v>3712</v>
      </c>
      <c r="H382" s="48" t="s">
        <v>3713</v>
      </c>
      <c r="I382" s="47" t="s">
        <v>3714</v>
      </c>
      <c r="J382" s="48" t="s">
        <v>3715</v>
      </c>
      <c r="K382" s="49" t="s">
        <v>3716</v>
      </c>
      <c r="L382" s="49" t="s">
        <v>3717</v>
      </c>
      <c r="M382" s="37" t="s">
        <v>1133</v>
      </c>
      <c r="N382" s="50" t="s">
        <v>930</v>
      </c>
      <c r="O382" s="50" t="s">
        <v>799</v>
      </c>
      <c r="P382" s="42" t="s">
        <v>3710</v>
      </c>
      <c r="Q382" s="43" t="s">
        <v>3711</v>
      </c>
      <c r="R382" s="42" t="s">
        <v>3712</v>
      </c>
      <c r="S382" s="43" t="s">
        <v>3713</v>
      </c>
      <c r="T382" s="42" t="s">
        <v>3714</v>
      </c>
      <c r="U382" s="43" t="s">
        <v>3715</v>
      </c>
      <c r="V382" s="49" t="s">
        <v>3716</v>
      </c>
      <c r="W382" s="49" t="s">
        <v>3717</v>
      </c>
      <c r="Y382" s="44"/>
      <c r="Z382" s="44"/>
    </row>
    <row r="383" spans="1:26" x14ac:dyDescent="0.3">
      <c r="A383" s="52" t="s">
        <v>149</v>
      </c>
      <c r="B383" s="53" t="s">
        <v>1193</v>
      </c>
      <c r="C383" s="54" t="s">
        <v>1206</v>
      </c>
      <c r="D383" s="54" t="s">
        <v>1193</v>
      </c>
      <c r="E383" s="47" t="s">
        <v>3718</v>
      </c>
      <c r="F383" s="48" t="s">
        <v>3719</v>
      </c>
      <c r="G383" s="47" t="s">
        <v>3720</v>
      </c>
      <c r="H383" s="48" t="s">
        <v>3721</v>
      </c>
      <c r="I383" s="47" t="s">
        <v>3722</v>
      </c>
      <c r="J383" s="48" t="s">
        <v>3723</v>
      </c>
      <c r="K383" s="55" t="s">
        <v>3696</v>
      </c>
      <c r="L383" s="55" t="s">
        <v>3697</v>
      </c>
      <c r="M383" s="52" t="s">
        <v>1193</v>
      </c>
      <c r="N383" s="56" t="s">
        <v>1206</v>
      </c>
      <c r="O383" s="56" t="s">
        <v>1193</v>
      </c>
      <c r="P383" s="42" t="s">
        <v>3718</v>
      </c>
      <c r="Q383" s="43" t="s">
        <v>3719</v>
      </c>
      <c r="R383" s="42" t="s">
        <v>3720</v>
      </c>
      <c r="S383" s="43" t="s">
        <v>3721</v>
      </c>
      <c r="T383" s="42" t="s">
        <v>3722</v>
      </c>
      <c r="U383" s="43" t="s">
        <v>3723</v>
      </c>
      <c r="V383" s="55" t="s">
        <v>3696</v>
      </c>
      <c r="W383" s="55" t="s">
        <v>3697</v>
      </c>
      <c r="Y383" s="44"/>
      <c r="Z383" s="44"/>
    </row>
    <row r="384" spans="1:26" x14ac:dyDescent="0.3">
      <c r="A384" s="37" t="s">
        <v>416</v>
      </c>
      <c r="B384" s="38" t="s">
        <v>3916</v>
      </c>
      <c r="C384" s="46" t="s">
        <v>4353</v>
      </c>
      <c r="D384" s="46" t="s">
        <v>3916</v>
      </c>
      <c r="E384" s="47" t="s">
        <v>3724</v>
      </c>
      <c r="F384" s="48" t="s">
        <v>4152</v>
      </c>
      <c r="G384" s="47" t="s">
        <v>3726</v>
      </c>
      <c r="H384" s="48" t="s">
        <v>4153</v>
      </c>
      <c r="I384" s="47" t="s">
        <v>3728</v>
      </c>
      <c r="J384" s="48" t="s">
        <v>4154</v>
      </c>
      <c r="K384" s="49" t="s">
        <v>3730</v>
      </c>
      <c r="L384" s="49" t="s">
        <v>4155</v>
      </c>
      <c r="M384" s="37" t="s">
        <v>800</v>
      </c>
      <c r="N384" s="50" t="s">
        <v>983</v>
      </c>
      <c r="O384" s="50" t="s">
        <v>800</v>
      </c>
      <c r="P384" s="42" t="s">
        <v>3724</v>
      </c>
      <c r="Q384" s="43" t="s">
        <v>3725</v>
      </c>
      <c r="R384" s="42" t="s">
        <v>3726</v>
      </c>
      <c r="S384" s="43" t="s">
        <v>3727</v>
      </c>
      <c r="T384" s="42" t="s">
        <v>3728</v>
      </c>
      <c r="U384" s="43" t="s">
        <v>3729</v>
      </c>
      <c r="V384" s="49" t="s">
        <v>3730</v>
      </c>
      <c r="W384" s="49" t="s">
        <v>4423</v>
      </c>
      <c r="Y384" s="44"/>
      <c r="Z384" s="44"/>
    </row>
    <row r="385" spans="1:26" x14ac:dyDescent="0.3">
      <c r="A385" s="37" t="s">
        <v>417</v>
      </c>
      <c r="B385" s="38" t="s">
        <v>3917</v>
      </c>
      <c r="C385" s="46" t="s">
        <v>4354</v>
      </c>
      <c r="D385" s="46" t="s">
        <v>3917</v>
      </c>
      <c r="E385" s="47" t="s">
        <v>3731</v>
      </c>
      <c r="F385" s="48" t="s">
        <v>4156</v>
      </c>
      <c r="G385" s="47" t="s">
        <v>3733</v>
      </c>
      <c r="H385" s="48" t="s">
        <v>4157</v>
      </c>
      <c r="I385" s="47" t="s">
        <v>3735</v>
      </c>
      <c r="J385" s="48" t="s">
        <v>4158</v>
      </c>
      <c r="K385" s="49" t="s">
        <v>3737</v>
      </c>
      <c r="L385" s="49" t="s">
        <v>4159</v>
      </c>
      <c r="M385" s="37" t="s">
        <v>801</v>
      </c>
      <c r="N385" s="50" t="s">
        <v>984</v>
      </c>
      <c r="O385" s="50" t="s">
        <v>801</v>
      </c>
      <c r="P385" s="42" t="s">
        <v>3731</v>
      </c>
      <c r="Q385" s="43" t="s">
        <v>3732</v>
      </c>
      <c r="R385" s="42" t="s">
        <v>3733</v>
      </c>
      <c r="S385" s="43" t="s">
        <v>3734</v>
      </c>
      <c r="T385" s="42" t="s">
        <v>3735</v>
      </c>
      <c r="U385" s="43" t="s">
        <v>3736</v>
      </c>
      <c r="V385" s="49" t="s">
        <v>3737</v>
      </c>
      <c r="W385" s="49" t="s">
        <v>4406</v>
      </c>
      <c r="Y385" s="44"/>
      <c r="Z385" s="44"/>
    </row>
    <row r="386" spans="1:26" x14ac:dyDescent="0.3">
      <c r="A386" s="37" t="s">
        <v>354</v>
      </c>
      <c r="B386" s="38" t="s">
        <v>3918</v>
      </c>
      <c r="C386" s="46" t="s">
        <v>4355</v>
      </c>
      <c r="D386" s="46" t="s">
        <v>3940</v>
      </c>
      <c r="E386" s="47" t="s">
        <v>3738</v>
      </c>
      <c r="F386" s="48" t="s">
        <v>4160</v>
      </c>
      <c r="G386" s="47" t="s">
        <v>3740</v>
      </c>
      <c r="H386" s="48" t="s">
        <v>4161</v>
      </c>
      <c r="I386" s="47" t="s">
        <v>3742</v>
      </c>
      <c r="J386" s="48" t="s">
        <v>4162</v>
      </c>
      <c r="K386" s="49" t="s">
        <v>3744</v>
      </c>
      <c r="L386" s="49" t="s">
        <v>4163</v>
      </c>
      <c r="M386" s="37" t="s">
        <v>931</v>
      </c>
      <c r="N386" s="50" t="s">
        <v>985</v>
      </c>
      <c r="O386" s="50" t="s">
        <v>802</v>
      </c>
      <c r="P386" s="42" t="s">
        <v>3738</v>
      </c>
      <c r="Q386" s="43" t="s">
        <v>3739</v>
      </c>
      <c r="R386" s="42" t="s">
        <v>3740</v>
      </c>
      <c r="S386" s="43" t="s">
        <v>3741</v>
      </c>
      <c r="T386" s="42" t="s">
        <v>3742</v>
      </c>
      <c r="U386" s="43" t="s">
        <v>3743</v>
      </c>
      <c r="V386" s="49" t="s">
        <v>3744</v>
      </c>
      <c r="W386" s="49" t="s">
        <v>4407</v>
      </c>
      <c r="Y386" s="44"/>
      <c r="Z386" s="44"/>
    </row>
    <row r="387" spans="1:26" x14ac:dyDescent="0.3">
      <c r="A387" s="37" t="s">
        <v>211</v>
      </c>
      <c r="B387" s="38" t="s">
        <v>594</v>
      </c>
      <c r="C387" s="46" t="s">
        <v>1031</v>
      </c>
      <c r="D387" s="46" t="s">
        <v>594</v>
      </c>
      <c r="E387" s="47" t="s">
        <v>3745</v>
      </c>
      <c r="F387" s="48" t="s">
        <v>2083</v>
      </c>
      <c r="G387" s="47" t="s">
        <v>3746</v>
      </c>
      <c r="H387" s="48" t="s">
        <v>2085</v>
      </c>
      <c r="I387" s="47" t="s">
        <v>3747</v>
      </c>
      <c r="J387" s="48" t="s">
        <v>2087</v>
      </c>
      <c r="K387" s="49" t="s">
        <v>4491</v>
      </c>
      <c r="L387" s="49" t="s">
        <v>4497</v>
      </c>
      <c r="M387" s="37" t="s">
        <v>594</v>
      </c>
      <c r="N387" s="50" t="s">
        <v>1031</v>
      </c>
      <c r="O387" s="50" t="s">
        <v>594</v>
      </c>
      <c r="P387" s="42" t="s">
        <v>3745</v>
      </c>
      <c r="Q387" s="43" t="s">
        <v>2083</v>
      </c>
      <c r="R387" s="42" t="s">
        <v>3746</v>
      </c>
      <c r="S387" s="43" t="s">
        <v>2085</v>
      </c>
      <c r="T387" s="42" t="s">
        <v>3747</v>
      </c>
      <c r="U387" s="43" t="s">
        <v>2087</v>
      </c>
      <c r="V387" s="49" t="s">
        <v>4491</v>
      </c>
      <c r="W387" s="49" t="s">
        <v>4497</v>
      </c>
      <c r="Y387" s="44"/>
      <c r="Z387" s="44"/>
    </row>
    <row r="388" spans="1:26" x14ac:dyDescent="0.3">
      <c r="A388" s="37" t="s">
        <v>402</v>
      </c>
      <c r="B388" s="38" t="s">
        <v>932</v>
      </c>
      <c r="C388" s="46" t="s">
        <v>1079</v>
      </c>
      <c r="D388" s="46" t="s">
        <v>803</v>
      </c>
      <c r="E388" s="47" t="s">
        <v>3748</v>
      </c>
      <c r="F388" s="48" t="s">
        <v>3749</v>
      </c>
      <c r="G388" s="47" t="s">
        <v>3750</v>
      </c>
      <c r="H388" s="48" t="s">
        <v>3751</v>
      </c>
      <c r="I388" s="47" t="s">
        <v>3752</v>
      </c>
      <c r="J388" s="48" t="s">
        <v>3753</v>
      </c>
      <c r="K388" s="49" t="s">
        <v>3754</v>
      </c>
      <c r="L388" s="49" t="s">
        <v>3755</v>
      </c>
      <c r="M388" s="37" t="s">
        <v>932</v>
      </c>
      <c r="N388" s="50" t="s">
        <v>1079</v>
      </c>
      <c r="O388" s="50" t="s">
        <v>803</v>
      </c>
      <c r="P388" s="42" t="s">
        <v>3748</v>
      </c>
      <c r="Q388" s="43" t="s">
        <v>3749</v>
      </c>
      <c r="R388" s="42" t="s">
        <v>3750</v>
      </c>
      <c r="S388" s="43" t="s">
        <v>3751</v>
      </c>
      <c r="T388" s="42" t="s">
        <v>3752</v>
      </c>
      <c r="U388" s="43" t="s">
        <v>3753</v>
      </c>
      <c r="V388" s="49" t="s">
        <v>3754</v>
      </c>
      <c r="W388" s="49" t="s">
        <v>3755</v>
      </c>
      <c r="Y388" s="44"/>
      <c r="Z388" s="44"/>
    </row>
    <row r="389" spans="1:26" x14ac:dyDescent="0.3">
      <c r="A389" s="63" t="s">
        <v>234</v>
      </c>
      <c r="B389" s="38" t="s">
        <v>804</v>
      </c>
      <c r="C389" s="46" t="s">
        <v>1098</v>
      </c>
      <c r="D389" s="46" t="s">
        <v>804</v>
      </c>
      <c r="E389" s="47" t="s">
        <v>3756</v>
      </c>
      <c r="F389" s="48" t="s">
        <v>3757</v>
      </c>
      <c r="G389" s="47" t="s">
        <v>3758</v>
      </c>
      <c r="H389" s="48" t="s">
        <v>3759</v>
      </c>
      <c r="I389" s="47" t="s">
        <v>3760</v>
      </c>
      <c r="J389" s="48" t="s">
        <v>3761</v>
      </c>
      <c r="K389" s="49" t="s">
        <v>3762</v>
      </c>
      <c r="L389" s="49" t="s">
        <v>3763</v>
      </c>
      <c r="M389" s="37" t="s">
        <v>804</v>
      </c>
      <c r="N389" s="50" t="s">
        <v>1098</v>
      </c>
      <c r="O389" s="50" t="s">
        <v>804</v>
      </c>
      <c r="P389" s="42" t="s">
        <v>3756</v>
      </c>
      <c r="Q389" s="43" t="s">
        <v>3757</v>
      </c>
      <c r="R389" s="42" t="s">
        <v>3758</v>
      </c>
      <c r="S389" s="43" t="s">
        <v>3759</v>
      </c>
      <c r="T389" s="42" t="s">
        <v>3760</v>
      </c>
      <c r="U389" s="43" t="s">
        <v>3761</v>
      </c>
      <c r="V389" s="49" t="s">
        <v>3762</v>
      </c>
      <c r="W389" s="49" t="s">
        <v>3763</v>
      </c>
      <c r="Y389" s="44"/>
      <c r="Z389" s="44"/>
    </row>
    <row r="390" spans="1:26" x14ac:dyDescent="0.3">
      <c r="A390" s="37" t="s">
        <v>109</v>
      </c>
      <c r="B390" s="38" t="s">
        <v>603</v>
      </c>
      <c r="C390" s="46" t="s">
        <v>1062</v>
      </c>
      <c r="D390" s="46" t="s">
        <v>603</v>
      </c>
      <c r="E390" s="47" t="s">
        <v>3764</v>
      </c>
      <c r="F390" s="48" t="s">
        <v>2146</v>
      </c>
      <c r="G390" s="47" t="s">
        <v>3765</v>
      </c>
      <c r="H390" s="48" t="s">
        <v>2148</v>
      </c>
      <c r="I390" s="47" t="s">
        <v>3766</v>
      </c>
      <c r="J390" s="48" t="s">
        <v>2150</v>
      </c>
      <c r="K390" s="49" t="s">
        <v>4575</v>
      </c>
      <c r="L390" s="49" t="s">
        <v>4586</v>
      </c>
      <c r="M390" s="37" t="s">
        <v>603</v>
      </c>
      <c r="N390" s="50" t="s">
        <v>1062</v>
      </c>
      <c r="O390" s="50" t="s">
        <v>603</v>
      </c>
      <c r="P390" s="42" t="s">
        <v>3764</v>
      </c>
      <c r="Q390" s="43" t="s">
        <v>2146</v>
      </c>
      <c r="R390" s="42" t="s">
        <v>3765</v>
      </c>
      <c r="S390" s="43" t="s">
        <v>2148</v>
      </c>
      <c r="T390" s="42" t="s">
        <v>3766</v>
      </c>
      <c r="U390" s="43" t="s">
        <v>2150</v>
      </c>
      <c r="V390" s="49" t="s">
        <v>4575</v>
      </c>
      <c r="W390" s="49" t="s">
        <v>4586</v>
      </c>
      <c r="Y390" s="44"/>
      <c r="Z390" s="44"/>
    </row>
    <row r="391" spans="1:26" x14ac:dyDescent="0.3">
      <c r="A391" s="37" t="s">
        <v>418</v>
      </c>
      <c r="B391" s="38" t="s">
        <v>805</v>
      </c>
      <c r="C391" s="46" t="s">
        <v>872</v>
      </c>
      <c r="D391" s="46" t="s">
        <v>805</v>
      </c>
      <c r="E391" s="47" t="s">
        <v>3767</v>
      </c>
      <c r="F391" s="48" t="s">
        <v>3768</v>
      </c>
      <c r="G391" s="47" t="s">
        <v>3769</v>
      </c>
      <c r="H391" s="48" t="s">
        <v>3770</v>
      </c>
      <c r="I391" s="47" t="s">
        <v>3771</v>
      </c>
      <c r="J391" s="48" t="s">
        <v>3772</v>
      </c>
      <c r="K391" s="49" t="s">
        <v>4539</v>
      </c>
      <c r="L391" s="49" t="s">
        <v>3773</v>
      </c>
      <c r="M391" s="37" t="s">
        <v>805</v>
      </c>
      <c r="N391" s="50" t="s">
        <v>872</v>
      </c>
      <c r="O391" s="50" t="s">
        <v>805</v>
      </c>
      <c r="P391" s="42" t="s">
        <v>3767</v>
      </c>
      <c r="Q391" s="43" t="s">
        <v>3768</v>
      </c>
      <c r="R391" s="42" t="s">
        <v>3769</v>
      </c>
      <c r="S391" s="43" t="s">
        <v>3770</v>
      </c>
      <c r="T391" s="42" t="s">
        <v>3771</v>
      </c>
      <c r="U391" s="43" t="s">
        <v>3772</v>
      </c>
      <c r="V391" s="49" t="s">
        <v>4539</v>
      </c>
      <c r="W391" s="49" t="s">
        <v>3773</v>
      </c>
      <c r="Y391" s="44"/>
      <c r="Z391" s="44"/>
    </row>
    <row r="392" spans="1:26" x14ac:dyDescent="0.3">
      <c r="A392" s="37" t="s">
        <v>419</v>
      </c>
      <c r="B392" s="38" t="s">
        <v>806</v>
      </c>
      <c r="C392" s="46" t="s">
        <v>873</v>
      </c>
      <c r="D392" s="46" t="s">
        <v>806</v>
      </c>
      <c r="E392" s="47" t="s">
        <v>3774</v>
      </c>
      <c r="F392" s="48" t="s">
        <v>3768</v>
      </c>
      <c r="G392" s="47" t="s">
        <v>3775</v>
      </c>
      <c r="H392" s="48" t="s">
        <v>3770</v>
      </c>
      <c r="I392" s="47" t="s">
        <v>3776</v>
      </c>
      <c r="J392" s="48" t="s">
        <v>3772</v>
      </c>
      <c r="K392" s="49" t="s">
        <v>3777</v>
      </c>
      <c r="L392" s="49" t="s">
        <v>3773</v>
      </c>
      <c r="M392" s="37" t="s">
        <v>806</v>
      </c>
      <c r="N392" s="50" t="s">
        <v>873</v>
      </c>
      <c r="O392" s="50" t="s">
        <v>806</v>
      </c>
      <c r="P392" s="42" t="s">
        <v>3774</v>
      </c>
      <c r="Q392" s="43" t="s">
        <v>3768</v>
      </c>
      <c r="R392" s="42" t="s">
        <v>3775</v>
      </c>
      <c r="S392" s="43" t="s">
        <v>3770</v>
      </c>
      <c r="T392" s="42" t="s">
        <v>3776</v>
      </c>
      <c r="U392" s="43" t="s">
        <v>3772</v>
      </c>
      <c r="V392" s="49" t="s">
        <v>3777</v>
      </c>
      <c r="W392" s="49" t="s">
        <v>3773</v>
      </c>
      <c r="Y392" s="44"/>
      <c r="Z392" s="44"/>
    </row>
    <row r="393" spans="1:26" x14ac:dyDescent="0.3">
      <c r="A393" s="37" t="s">
        <v>420</v>
      </c>
      <c r="B393" s="38" t="s">
        <v>807</v>
      </c>
      <c r="C393" s="46" t="s">
        <v>874</v>
      </c>
      <c r="D393" s="46" t="s">
        <v>807</v>
      </c>
      <c r="E393" s="47" t="s">
        <v>3778</v>
      </c>
      <c r="F393" s="48" t="s">
        <v>3779</v>
      </c>
      <c r="G393" s="47" t="s">
        <v>3780</v>
      </c>
      <c r="H393" s="48" t="s">
        <v>3781</v>
      </c>
      <c r="I393" s="47" t="s">
        <v>3782</v>
      </c>
      <c r="J393" s="48" t="s">
        <v>3783</v>
      </c>
      <c r="K393" s="49" t="s">
        <v>3784</v>
      </c>
      <c r="L393" s="49" t="s">
        <v>3785</v>
      </c>
      <c r="M393" s="37" t="s">
        <v>807</v>
      </c>
      <c r="N393" s="50" t="s">
        <v>874</v>
      </c>
      <c r="O393" s="50" t="s">
        <v>807</v>
      </c>
      <c r="P393" s="42" t="s">
        <v>3778</v>
      </c>
      <c r="Q393" s="43" t="s">
        <v>3779</v>
      </c>
      <c r="R393" s="42" t="s">
        <v>3780</v>
      </c>
      <c r="S393" s="43" t="s">
        <v>3781</v>
      </c>
      <c r="T393" s="42" t="s">
        <v>3782</v>
      </c>
      <c r="U393" s="43" t="s">
        <v>3783</v>
      </c>
      <c r="V393" s="49" t="s">
        <v>3784</v>
      </c>
      <c r="W393" s="49" t="s">
        <v>3785</v>
      </c>
      <c r="Y393" s="44"/>
      <c r="Z393" s="44"/>
    </row>
    <row r="394" spans="1:26" x14ac:dyDescent="0.3">
      <c r="A394" s="37" t="s">
        <v>122</v>
      </c>
      <c r="B394" s="38" t="s">
        <v>1134</v>
      </c>
      <c r="C394" s="46" t="s">
        <v>933</v>
      </c>
      <c r="D394" s="46" t="s">
        <v>808</v>
      </c>
      <c r="E394" s="47" t="s">
        <v>3786</v>
      </c>
      <c r="F394" s="48" t="s">
        <v>3787</v>
      </c>
      <c r="G394" s="47" t="s">
        <v>3788</v>
      </c>
      <c r="H394" s="48" t="s">
        <v>3789</v>
      </c>
      <c r="I394" s="47" t="s">
        <v>3790</v>
      </c>
      <c r="J394" s="48" t="s">
        <v>3791</v>
      </c>
      <c r="K394" s="49" t="s">
        <v>3792</v>
      </c>
      <c r="L394" s="49" t="s">
        <v>3793</v>
      </c>
      <c r="M394" s="37" t="s">
        <v>1134</v>
      </c>
      <c r="N394" s="50" t="s">
        <v>933</v>
      </c>
      <c r="O394" s="50" t="s">
        <v>808</v>
      </c>
      <c r="P394" s="42" t="s">
        <v>3786</v>
      </c>
      <c r="Q394" s="43" t="s">
        <v>3787</v>
      </c>
      <c r="R394" s="42" t="s">
        <v>3788</v>
      </c>
      <c r="S394" s="43" t="s">
        <v>3789</v>
      </c>
      <c r="T394" s="42" t="s">
        <v>3790</v>
      </c>
      <c r="U394" s="43" t="s">
        <v>3791</v>
      </c>
      <c r="V394" s="49" t="s">
        <v>3792</v>
      </c>
      <c r="W394" s="49" t="s">
        <v>3793</v>
      </c>
      <c r="Y394" s="44"/>
      <c r="Z394" s="44"/>
    </row>
    <row r="395" spans="1:26" x14ac:dyDescent="0.3">
      <c r="A395" s="57" t="s">
        <v>421</v>
      </c>
      <c r="B395" s="58" t="s">
        <v>809</v>
      </c>
      <c r="C395" s="58" t="s">
        <v>1028</v>
      </c>
      <c r="D395" s="58" t="s">
        <v>809</v>
      </c>
      <c r="E395" s="59" t="s">
        <v>4316</v>
      </c>
      <c r="F395" s="60" t="s">
        <v>4317</v>
      </c>
      <c r="G395" s="59" t="s">
        <v>4318</v>
      </c>
      <c r="H395" s="60" t="s">
        <v>4319</v>
      </c>
      <c r="I395" s="59" t="s">
        <v>4320</v>
      </c>
      <c r="J395" s="60" t="s">
        <v>4321</v>
      </c>
      <c r="K395" s="61" t="s">
        <v>4322</v>
      </c>
      <c r="L395" s="61" t="s">
        <v>4323</v>
      </c>
      <c r="M395" s="58" t="s">
        <v>809</v>
      </c>
      <c r="N395" s="58" t="s">
        <v>1028</v>
      </c>
      <c r="O395" s="58" t="s">
        <v>809</v>
      </c>
      <c r="P395" s="59" t="s">
        <v>4316</v>
      </c>
      <c r="Q395" s="60" t="s">
        <v>4317</v>
      </c>
      <c r="R395" s="59" t="s">
        <v>4318</v>
      </c>
      <c r="S395" s="60" t="s">
        <v>4319</v>
      </c>
      <c r="T395" s="59" t="s">
        <v>4320</v>
      </c>
      <c r="U395" s="60" t="s">
        <v>4321</v>
      </c>
      <c r="V395" s="61" t="s">
        <v>4322</v>
      </c>
      <c r="W395" s="61" t="s">
        <v>4323</v>
      </c>
      <c r="Y395" s="44"/>
      <c r="Z395" s="44"/>
    </row>
    <row r="396" spans="1:26" x14ac:dyDescent="0.3">
      <c r="A396" s="37" t="s">
        <v>422</v>
      </c>
      <c r="B396" s="38" t="s">
        <v>606</v>
      </c>
      <c r="C396" s="46" t="s">
        <v>1063</v>
      </c>
      <c r="D396" s="46" t="s">
        <v>606</v>
      </c>
      <c r="E396" s="47" t="s">
        <v>3794</v>
      </c>
      <c r="F396" s="48" t="s">
        <v>2163</v>
      </c>
      <c r="G396" s="47" t="s">
        <v>3795</v>
      </c>
      <c r="H396" s="48" t="s">
        <v>2165</v>
      </c>
      <c r="I396" s="47" t="s">
        <v>3796</v>
      </c>
      <c r="J396" s="48" t="s">
        <v>2167</v>
      </c>
      <c r="K396" s="49" t="s">
        <v>3797</v>
      </c>
      <c r="L396" s="49" t="s">
        <v>2168</v>
      </c>
      <c r="M396" s="37" t="s">
        <v>606</v>
      </c>
      <c r="N396" s="50" t="s">
        <v>1063</v>
      </c>
      <c r="O396" s="50" t="s">
        <v>606</v>
      </c>
      <c r="P396" s="42" t="s">
        <v>3794</v>
      </c>
      <c r="Q396" s="43" t="s">
        <v>2163</v>
      </c>
      <c r="R396" s="42" t="s">
        <v>3795</v>
      </c>
      <c r="S396" s="43" t="s">
        <v>2165</v>
      </c>
      <c r="T396" s="42" t="s">
        <v>3796</v>
      </c>
      <c r="U396" s="43" t="s">
        <v>2167</v>
      </c>
      <c r="V396" s="49" t="s">
        <v>3797</v>
      </c>
      <c r="W396" s="49" t="s">
        <v>2168</v>
      </c>
      <c r="Y396" s="44"/>
      <c r="Z396" s="44"/>
    </row>
    <row r="397" spans="1:26" x14ac:dyDescent="0.3">
      <c r="A397" s="37" t="s">
        <v>423</v>
      </c>
      <c r="B397" s="38" t="s">
        <v>810</v>
      </c>
      <c r="C397" s="46" t="s">
        <v>1113</v>
      </c>
      <c r="D397" s="46" t="s">
        <v>810</v>
      </c>
      <c r="E397" s="47" t="s">
        <v>3798</v>
      </c>
      <c r="F397" s="48" t="s">
        <v>3799</v>
      </c>
      <c r="G397" s="47" t="s">
        <v>3800</v>
      </c>
      <c r="H397" s="48" t="s">
        <v>3801</v>
      </c>
      <c r="I397" s="47" t="s">
        <v>3802</v>
      </c>
      <c r="J397" s="48" t="s">
        <v>3803</v>
      </c>
      <c r="K397" s="49" t="s">
        <v>3804</v>
      </c>
      <c r="L397" s="49" t="s">
        <v>3805</v>
      </c>
      <c r="M397" s="37" t="s">
        <v>810</v>
      </c>
      <c r="N397" s="50" t="s">
        <v>1113</v>
      </c>
      <c r="O397" s="50" t="s">
        <v>810</v>
      </c>
      <c r="P397" s="42" t="s">
        <v>3798</v>
      </c>
      <c r="Q397" s="43" t="s">
        <v>3799</v>
      </c>
      <c r="R397" s="42" t="s">
        <v>3800</v>
      </c>
      <c r="S397" s="43" t="s">
        <v>3801</v>
      </c>
      <c r="T397" s="42" t="s">
        <v>3802</v>
      </c>
      <c r="U397" s="43" t="s">
        <v>3803</v>
      </c>
      <c r="V397" s="49" t="s">
        <v>3804</v>
      </c>
      <c r="W397" s="49" t="s">
        <v>3805</v>
      </c>
      <c r="Y397" s="44"/>
      <c r="Z397" s="44"/>
    </row>
    <row r="398" spans="1:26" x14ac:dyDescent="0.3">
      <c r="A398" s="37" t="s">
        <v>14</v>
      </c>
      <c r="B398" s="38" t="s">
        <v>811</v>
      </c>
      <c r="C398" s="46" t="s">
        <v>1042</v>
      </c>
      <c r="D398" s="46" t="s">
        <v>811</v>
      </c>
      <c r="E398" s="47" t="s">
        <v>3806</v>
      </c>
      <c r="F398" s="48" t="s">
        <v>3807</v>
      </c>
      <c r="G398" s="47" t="s">
        <v>3808</v>
      </c>
      <c r="H398" s="48" t="s">
        <v>3809</v>
      </c>
      <c r="I398" s="47" t="s">
        <v>3810</v>
      </c>
      <c r="J398" s="48" t="s">
        <v>3811</v>
      </c>
      <c r="K398" s="49" t="s">
        <v>4492</v>
      </c>
      <c r="L398" s="49" t="s">
        <v>4509</v>
      </c>
      <c r="M398" s="37" t="s">
        <v>811</v>
      </c>
      <c r="N398" s="50" t="s">
        <v>1042</v>
      </c>
      <c r="O398" s="50" t="s">
        <v>811</v>
      </c>
      <c r="P398" s="42" t="s">
        <v>3806</v>
      </c>
      <c r="Q398" s="43" t="s">
        <v>3807</v>
      </c>
      <c r="R398" s="42" t="s">
        <v>3808</v>
      </c>
      <c r="S398" s="43" t="s">
        <v>3809</v>
      </c>
      <c r="T398" s="42" t="s">
        <v>3810</v>
      </c>
      <c r="U398" s="43" t="s">
        <v>3811</v>
      </c>
      <c r="V398" s="49" t="s">
        <v>4492</v>
      </c>
      <c r="W398" s="49" t="s">
        <v>4509</v>
      </c>
      <c r="Y398" s="44"/>
      <c r="Z398" s="44"/>
    </row>
    <row r="399" spans="1:26" x14ac:dyDescent="0.3">
      <c r="A399" s="37" t="s">
        <v>312</v>
      </c>
      <c r="B399" s="38" t="s">
        <v>934</v>
      </c>
      <c r="C399" s="46" t="s">
        <v>483</v>
      </c>
      <c r="D399" s="46" t="s">
        <v>812</v>
      </c>
      <c r="E399" s="47" t="s">
        <v>3812</v>
      </c>
      <c r="F399" s="48" t="s">
        <v>3813</v>
      </c>
      <c r="G399" s="47" t="s">
        <v>3814</v>
      </c>
      <c r="H399" s="48" t="s">
        <v>3815</v>
      </c>
      <c r="I399" s="47" t="s">
        <v>3816</v>
      </c>
      <c r="J399" s="48" t="s">
        <v>3817</v>
      </c>
      <c r="K399" s="49" t="s">
        <v>3818</v>
      </c>
      <c r="L399" s="49" t="s">
        <v>3819</v>
      </c>
      <c r="M399" s="37" t="s">
        <v>934</v>
      </c>
      <c r="N399" s="50" t="s">
        <v>483</v>
      </c>
      <c r="O399" s="50" t="s">
        <v>812</v>
      </c>
      <c r="P399" s="42" t="s">
        <v>3812</v>
      </c>
      <c r="Q399" s="43" t="s">
        <v>3813</v>
      </c>
      <c r="R399" s="42" t="s">
        <v>3814</v>
      </c>
      <c r="S399" s="43" t="s">
        <v>3815</v>
      </c>
      <c r="T399" s="42" t="s">
        <v>3816</v>
      </c>
      <c r="U399" s="43" t="s">
        <v>3817</v>
      </c>
      <c r="V399" s="49" t="s">
        <v>3818</v>
      </c>
      <c r="W399" s="49" t="s">
        <v>3819</v>
      </c>
      <c r="Y399" s="44"/>
      <c r="Z399" s="44"/>
    </row>
    <row r="400" spans="1:26" x14ac:dyDescent="0.3">
      <c r="A400" s="63" t="s">
        <v>424</v>
      </c>
      <c r="B400" s="38" t="s">
        <v>813</v>
      </c>
      <c r="C400" s="46" t="s">
        <v>1099</v>
      </c>
      <c r="D400" s="46" t="s">
        <v>813</v>
      </c>
      <c r="E400" s="47" t="s">
        <v>3820</v>
      </c>
      <c r="F400" s="48" t="s">
        <v>3821</v>
      </c>
      <c r="G400" s="47" t="s">
        <v>3822</v>
      </c>
      <c r="H400" s="48" t="s">
        <v>3823</v>
      </c>
      <c r="I400" s="47" t="s">
        <v>3824</v>
      </c>
      <c r="J400" s="48" t="s">
        <v>3825</v>
      </c>
      <c r="K400" s="49" t="s">
        <v>3826</v>
      </c>
      <c r="L400" s="49" t="s">
        <v>3827</v>
      </c>
      <c r="M400" s="37" t="s">
        <v>813</v>
      </c>
      <c r="N400" s="50" t="s">
        <v>1099</v>
      </c>
      <c r="O400" s="50" t="s">
        <v>813</v>
      </c>
      <c r="P400" s="42" t="s">
        <v>3820</v>
      </c>
      <c r="Q400" s="43" t="s">
        <v>3821</v>
      </c>
      <c r="R400" s="42" t="s">
        <v>3822</v>
      </c>
      <c r="S400" s="43" t="s">
        <v>3823</v>
      </c>
      <c r="T400" s="42" t="s">
        <v>3824</v>
      </c>
      <c r="U400" s="43" t="s">
        <v>3825</v>
      </c>
      <c r="V400" s="49" t="s">
        <v>3826</v>
      </c>
      <c r="W400" s="49" t="s">
        <v>3827</v>
      </c>
      <c r="Y400" s="44"/>
      <c r="Z400" s="44"/>
    </row>
    <row r="401" spans="1:26" x14ac:dyDescent="0.3">
      <c r="A401" s="37" t="s">
        <v>161</v>
      </c>
      <c r="B401" s="38" t="s">
        <v>814</v>
      </c>
      <c r="C401" s="46" t="s">
        <v>484</v>
      </c>
      <c r="D401" s="46" t="s">
        <v>814</v>
      </c>
      <c r="E401" s="47" t="s">
        <v>3828</v>
      </c>
      <c r="F401" s="48" t="s">
        <v>3829</v>
      </c>
      <c r="G401" s="47" t="s">
        <v>3830</v>
      </c>
      <c r="H401" s="48" t="s">
        <v>3831</v>
      </c>
      <c r="I401" s="47" t="s">
        <v>3832</v>
      </c>
      <c r="J401" s="48" t="s">
        <v>3833</v>
      </c>
      <c r="K401" s="49" t="s">
        <v>4576</v>
      </c>
      <c r="L401" s="49" t="s">
        <v>4603</v>
      </c>
      <c r="M401" s="37" t="s">
        <v>814</v>
      </c>
      <c r="N401" s="50" t="s">
        <v>484</v>
      </c>
      <c r="O401" s="50" t="s">
        <v>814</v>
      </c>
      <c r="P401" s="42" t="s">
        <v>3828</v>
      </c>
      <c r="Q401" s="43" t="s">
        <v>3829</v>
      </c>
      <c r="R401" s="42" t="s">
        <v>3830</v>
      </c>
      <c r="S401" s="43" t="s">
        <v>3831</v>
      </c>
      <c r="T401" s="42" t="s">
        <v>3832</v>
      </c>
      <c r="U401" s="43" t="s">
        <v>3833</v>
      </c>
      <c r="V401" s="49" t="s">
        <v>4576</v>
      </c>
      <c r="W401" s="49" t="s">
        <v>4603</v>
      </c>
      <c r="Y401" s="44"/>
      <c r="Z401" s="44"/>
    </row>
    <row r="402" spans="1:26" x14ac:dyDescent="0.3">
      <c r="A402" s="37" t="s">
        <v>425</v>
      </c>
      <c r="B402" s="38" t="s">
        <v>815</v>
      </c>
      <c r="C402" s="46" t="s">
        <v>875</v>
      </c>
      <c r="D402" s="46" t="s">
        <v>815</v>
      </c>
      <c r="E402" s="47" t="s">
        <v>3834</v>
      </c>
      <c r="F402" s="48" t="s">
        <v>3835</v>
      </c>
      <c r="G402" s="47" t="s">
        <v>3836</v>
      </c>
      <c r="H402" s="48" t="s">
        <v>3837</v>
      </c>
      <c r="I402" s="47" t="s">
        <v>3838</v>
      </c>
      <c r="J402" s="48" t="s">
        <v>3839</v>
      </c>
      <c r="K402" s="49" t="s">
        <v>3840</v>
      </c>
      <c r="L402" s="49" t="s">
        <v>3841</v>
      </c>
      <c r="M402" s="37" t="s">
        <v>815</v>
      </c>
      <c r="N402" s="50" t="s">
        <v>875</v>
      </c>
      <c r="O402" s="50" t="s">
        <v>815</v>
      </c>
      <c r="P402" s="42" t="s">
        <v>3834</v>
      </c>
      <c r="Q402" s="43" t="s">
        <v>3835</v>
      </c>
      <c r="R402" s="42" t="s">
        <v>3836</v>
      </c>
      <c r="S402" s="43" t="s">
        <v>3837</v>
      </c>
      <c r="T402" s="42" t="s">
        <v>3838</v>
      </c>
      <c r="U402" s="43" t="s">
        <v>3839</v>
      </c>
      <c r="V402" s="49" t="s">
        <v>3840</v>
      </c>
      <c r="W402" s="49" t="s">
        <v>3841</v>
      </c>
      <c r="Y402" s="44"/>
      <c r="Z402" s="44"/>
    </row>
    <row r="403" spans="1:26" x14ac:dyDescent="0.3">
      <c r="A403" s="57" t="s">
        <v>426</v>
      </c>
      <c r="B403" s="58" t="s">
        <v>816</v>
      </c>
      <c r="C403" s="58" t="s">
        <v>1029</v>
      </c>
      <c r="D403" s="58" t="s">
        <v>816</v>
      </c>
      <c r="E403" s="59" t="s">
        <v>4324</v>
      </c>
      <c r="F403" s="60" t="s">
        <v>4325</v>
      </c>
      <c r="G403" s="59" t="s">
        <v>4326</v>
      </c>
      <c r="H403" s="60" t="s">
        <v>4327</v>
      </c>
      <c r="I403" s="59" t="s">
        <v>4328</v>
      </c>
      <c r="J403" s="60" t="s">
        <v>4329</v>
      </c>
      <c r="K403" s="61" t="s">
        <v>4330</v>
      </c>
      <c r="L403" s="61" t="s">
        <v>4331</v>
      </c>
      <c r="M403" s="58" t="s">
        <v>816</v>
      </c>
      <c r="N403" s="58" t="s">
        <v>1029</v>
      </c>
      <c r="O403" s="58" t="s">
        <v>816</v>
      </c>
      <c r="P403" s="59" t="s">
        <v>4324</v>
      </c>
      <c r="Q403" s="60" t="s">
        <v>4325</v>
      </c>
      <c r="R403" s="59" t="s">
        <v>4326</v>
      </c>
      <c r="S403" s="60" t="s">
        <v>4327</v>
      </c>
      <c r="T403" s="59" t="s">
        <v>4328</v>
      </c>
      <c r="U403" s="60" t="s">
        <v>4329</v>
      </c>
      <c r="V403" s="61" t="s">
        <v>4330</v>
      </c>
      <c r="W403" s="61" t="s">
        <v>4331</v>
      </c>
      <c r="Y403" s="44"/>
      <c r="Z403" s="44"/>
    </row>
    <row r="404" spans="1:26" x14ac:dyDescent="0.3">
      <c r="A404" s="37" t="s">
        <v>427</v>
      </c>
      <c r="B404" s="38" t="s">
        <v>817</v>
      </c>
      <c r="C404" s="46" t="s">
        <v>1080</v>
      </c>
      <c r="D404" s="46" t="s">
        <v>817</v>
      </c>
      <c r="E404" s="47" t="s">
        <v>3842</v>
      </c>
      <c r="F404" s="48" t="s">
        <v>3843</v>
      </c>
      <c r="G404" s="47" t="s">
        <v>3844</v>
      </c>
      <c r="H404" s="48" t="s">
        <v>3845</v>
      </c>
      <c r="I404" s="47" t="s">
        <v>3846</v>
      </c>
      <c r="J404" s="48" t="s">
        <v>3847</v>
      </c>
      <c r="K404" s="49" t="s">
        <v>3848</v>
      </c>
      <c r="L404" s="49" t="s">
        <v>3849</v>
      </c>
      <c r="M404" s="37" t="s">
        <v>817</v>
      </c>
      <c r="N404" s="50" t="s">
        <v>1080</v>
      </c>
      <c r="O404" s="50" t="s">
        <v>817</v>
      </c>
      <c r="P404" s="42" t="s">
        <v>3842</v>
      </c>
      <c r="Q404" s="43" t="s">
        <v>3843</v>
      </c>
      <c r="R404" s="42" t="s">
        <v>3844</v>
      </c>
      <c r="S404" s="43" t="s">
        <v>3845</v>
      </c>
      <c r="T404" s="42" t="s">
        <v>3846</v>
      </c>
      <c r="U404" s="43" t="s">
        <v>3847</v>
      </c>
      <c r="V404" s="49" t="s">
        <v>3848</v>
      </c>
      <c r="W404" s="49" t="s">
        <v>3849</v>
      </c>
      <c r="Y404" s="44"/>
      <c r="Z404" s="44"/>
    </row>
    <row r="405" spans="1:26" x14ac:dyDescent="0.3">
      <c r="A405" s="37" t="s">
        <v>428</v>
      </c>
      <c r="B405" s="38" t="s">
        <v>818</v>
      </c>
      <c r="C405" s="46" t="s">
        <v>1114</v>
      </c>
      <c r="D405" s="46" t="s">
        <v>818</v>
      </c>
      <c r="E405" s="47" t="s">
        <v>3850</v>
      </c>
      <c r="F405" s="48" t="s">
        <v>3851</v>
      </c>
      <c r="G405" s="47" t="s">
        <v>3852</v>
      </c>
      <c r="H405" s="48" t="s">
        <v>3853</v>
      </c>
      <c r="I405" s="47" t="s">
        <v>3854</v>
      </c>
      <c r="J405" s="48" t="s">
        <v>3855</v>
      </c>
      <c r="K405" s="49" t="s">
        <v>3856</v>
      </c>
      <c r="L405" s="49" t="s">
        <v>3857</v>
      </c>
      <c r="M405" s="37" t="s">
        <v>818</v>
      </c>
      <c r="N405" s="50" t="s">
        <v>1114</v>
      </c>
      <c r="O405" s="50" t="s">
        <v>818</v>
      </c>
      <c r="P405" s="42" t="s">
        <v>3850</v>
      </c>
      <c r="Q405" s="43" t="s">
        <v>3851</v>
      </c>
      <c r="R405" s="42" t="s">
        <v>3852</v>
      </c>
      <c r="S405" s="43" t="s">
        <v>3853</v>
      </c>
      <c r="T405" s="42" t="s">
        <v>3854</v>
      </c>
      <c r="U405" s="43" t="s">
        <v>3855</v>
      </c>
      <c r="V405" s="49" t="s">
        <v>3856</v>
      </c>
      <c r="W405" s="49" t="s">
        <v>3857</v>
      </c>
      <c r="Y405" s="44"/>
      <c r="Z405" s="44"/>
    </row>
    <row r="406" spans="1:26" x14ac:dyDescent="0.3">
      <c r="A406" s="44"/>
      <c r="B406" s="70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2"/>
      <c r="N406" s="44"/>
      <c r="O406" s="44"/>
      <c r="P406" s="44"/>
      <c r="Q406" s="44"/>
      <c r="R406" s="44"/>
      <c r="S406" s="44"/>
      <c r="T406" s="44"/>
      <c r="U406" s="44"/>
      <c r="V406" s="71"/>
      <c r="W406" s="71"/>
      <c r="Y406" s="44"/>
      <c r="Z406" s="44"/>
    </row>
    <row r="407" spans="1:26" x14ac:dyDescent="0.3">
      <c r="A407" s="44"/>
      <c r="B407" s="73" t="s">
        <v>3942</v>
      </c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2"/>
      <c r="N407" s="44"/>
      <c r="O407" s="44"/>
      <c r="P407" s="42" t="s">
        <v>3951</v>
      </c>
      <c r="Q407" s="44"/>
      <c r="R407" s="44"/>
      <c r="S407" s="44"/>
      <c r="T407" s="44"/>
      <c r="U407" s="44"/>
      <c r="V407" s="71"/>
      <c r="W407" s="71"/>
      <c r="Y407" s="44"/>
      <c r="Z407" s="44"/>
    </row>
    <row r="408" spans="1:26" x14ac:dyDescent="0.3">
      <c r="A408" s="44"/>
      <c r="B408" s="74" t="s">
        <v>3941</v>
      </c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2"/>
      <c r="N408" s="44"/>
      <c r="O408" s="44"/>
      <c r="P408" s="44"/>
      <c r="Q408" s="44"/>
      <c r="R408" s="44"/>
      <c r="S408" s="44"/>
      <c r="T408" s="44"/>
      <c r="U408" s="44"/>
      <c r="V408" s="71"/>
      <c r="W408" s="71"/>
      <c r="Y408" s="44"/>
      <c r="Z408" s="44"/>
    </row>
    <row r="409" spans="1:26" x14ac:dyDescent="0.3">
      <c r="A409" s="44"/>
      <c r="B409" s="52" t="s">
        <v>5970</v>
      </c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2"/>
      <c r="N409" s="44"/>
      <c r="O409" s="44"/>
      <c r="P409" s="44"/>
      <c r="Q409" s="44"/>
      <c r="R409" s="44"/>
      <c r="S409" s="44"/>
      <c r="T409" s="44"/>
      <c r="U409" s="44"/>
      <c r="V409" s="71"/>
      <c r="W409" s="71"/>
      <c r="Y409" s="44"/>
      <c r="Z409" s="44"/>
    </row>
    <row r="410" spans="1:26" x14ac:dyDescent="0.3">
      <c r="A410" s="44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2"/>
      <c r="N410" s="44"/>
      <c r="O410" s="44"/>
      <c r="P410" s="44"/>
      <c r="Q410" s="44"/>
      <c r="R410" s="44"/>
      <c r="S410" s="44"/>
      <c r="T410" s="44"/>
      <c r="U410" s="44"/>
      <c r="V410" s="71"/>
      <c r="W410" s="71"/>
      <c r="Y410" s="44"/>
      <c r="Z410" s="44"/>
    </row>
    <row r="411" spans="1:26" x14ac:dyDescent="0.3">
      <c r="A411" s="44"/>
      <c r="B411" s="70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2"/>
      <c r="N411" s="44"/>
      <c r="O411" s="44"/>
      <c r="P411" s="44"/>
      <c r="Q411" s="44"/>
      <c r="R411" s="44"/>
      <c r="S411" s="44"/>
      <c r="T411" s="44"/>
      <c r="U411" s="44"/>
      <c r="V411" s="71"/>
      <c r="W411" s="71"/>
      <c r="Y411" s="44"/>
      <c r="Z411" s="44"/>
    </row>
    <row r="412" spans="1:26" x14ac:dyDescent="0.3">
      <c r="A412" s="44"/>
      <c r="B412" s="70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2"/>
      <c r="N412" s="44"/>
      <c r="O412" s="44"/>
      <c r="P412" s="44"/>
      <c r="Q412" s="44"/>
      <c r="R412" s="44"/>
      <c r="S412" s="44"/>
      <c r="T412" s="44"/>
      <c r="U412" s="44"/>
      <c r="V412" s="71"/>
      <c r="W412" s="71"/>
      <c r="Y412" s="44"/>
      <c r="Z412" s="44"/>
    </row>
    <row r="413" spans="1:26" x14ac:dyDescent="0.3">
      <c r="A413" s="44"/>
      <c r="B413" s="70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2"/>
      <c r="N413" s="44"/>
      <c r="O413" s="44"/>
      <c r="P413" s="44"/>
      <c r="Q413" s="44"/>
      <c r="R413" s="44"/>
      <c r="S413" s="44"/>
      <c r="T413" s="44"/>
      <c r="U413" s="44"/>
      <c r="V413" s="71"/>
      <c r="W413" s="71"/>
      <c r="Y413" s="44"/>
      <c r="Z413" s="44"/>
    </row>
    <row r="414" spans="1:26" x14ac:dyDescent="0.3">
      <c r="A414" s="44"/>
      <c r="B414" s="70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2"/>
      <c r="N414" s="44"/>
      <c r="O414" s="44"/>
      <c r="P414" s="44"/>
      <c r="Q414" s="44"/>
      <c r="R414" s="44"/>
      <c r="S414" s="44"/>
      <c r="T414" s="44"/>
      <c r="U414" s="44"/>
      <c r="V414" s="71"/>
      <c r="W414" s="71"/>
      <c r="Y414" s="44"/>
      <c r="Z414" s="44"/>
    </row>
    <row r="415" spans="1:26" x14ac:dyDescent="0.3">
      <c r="A415" s="44"/>
      <c r="B415" s="70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2"/>
      <c r="N415" s="44"/>
      <c r="O415" s="44"/>
      <c r="P415" s="44"/>
      <c r="Q415" s="44"/>
      <c r="R415" s="44"/>
      <c r="S415" s="44"/>
      <c r="T415" s="44"/>
      <c r="U415" s="44"/>
      <c r="V415" s="71"/>
      <c r="W415" s="71"/>
      <c r="Y415" s="44"/>
      <c r="Z415" s="44"/>
    </row>
    <row r="416" spans="1:26" x14ac:dyDescent="0.3">
      <c r="A416" s="44"/>
      <c r="B416" s="70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2"/>
      <c r="N416" s="44"/>
      <c r="O416" s="44"/>
      <c r="P416" s="44"/>
      <c r="Q416" s="44"/>
      <c r="R416" s="44"/>
      <c r="S416" s="44"/>
      <c r="T416" s="44"/>
      <c r="U416" s="44"/>
      <c r="V416" s="71"/>
      <c r="W416" s="71"/>
      <c r="Y416" s="44"/>
      <c r="Z416" s="44"/>
    </row>
    <row r="417" spans="1:26" x14ac:dyDescent="0.3">
      <c r="A417" s="44"/>
      <c r="B417" s="70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2"/>
      <c r="N417" s="44"/>
      <c r="O417" s="44"/>
      <c r="P417" s="44"/>
      <c r="Q417" s="44"/>
      <c r="R417" s="44"/>
      <c r="S417" s="44"/>
      <c r="T417" s="44"/>
      <c r="U417" s="44"/>
      <c r="V417" s="71"/>
      <c r="W417" s="71"/>
      <c r="Y417" s="44"/>
      <c r="Z417" s="44"/>
    </row>
    <row r="418" spans="1:26" x14ac:dyDescent="0.3">
      <c r="A418" s="44"/>
      <c r="B418" s="70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2"/>
      <c r="N418" s="44"/>
      <c r="O418" s="44"/>
      <c r="P418" s="44"/>
      <c r="Q418" s="44"/>
      <c r="R418" s="44"/>
      <c r="S418" s="44"/>
      <c r="T418" s="44"/>
      <c r="U418" s="44"/>
      <c r="V418" s="71"/>
      <c r="W418" s="71"/>
      <c r="Y418" s="44"/>
      <c r="Z418" s="44"/>
    </row>
    <row r="419" spans="1:26" x14ac:dyDescent="0.3">
      <c r="A419" s="44"/>
      <c r="B419" s="70"/>
      <c r="C419" s="71"/>
      <c r="D419" s="71"/>
      <c r="E419" s="71"/>
      <c r="F419" s="71"/>
      <c r="G419" s="71"/>
      <c r="H419" s="71"/>
      <c r="I419" s="71"/>
      <c r="J419" s="71"/>
      <c r="K419" s="71"/>
      <c r="L419" s="71"/>
      <c r="M419" s="72"/>
      <c r="N419" s="44"/>
      <c r="O419" s="44"/>
      <c r="P419" s="44"/>
      <c r="Q419" s="44"/>
      <c r="R419" s="44"/>
      <c r="S419" s="44"/>
      <c r="T419" s="44"/>
      <c r="U419" s="44"/>
      <c r="V419" s="71"/>
      <c r="W419" s="71"/>
      <c r="Y419" s="44"/>
      <c r="Z419" s="44"/>
    </row>
    <row r="420" spans="1:26" x14ac:dyDescent="0.3">
      <c r="A420" s="44"/>
      <c r="B420" s="70"/>
      <c r="C420" s="71"/>
      <c r="D420" s="71"/>
      <c r="E420" s="71"/>
      <c r="F420" s="71"/>
      <c r="G420" s="71"/>
      <c r="H420" s="71"/>
      <c r="I420" s="71"/>
      <c r="J420" s="71"/>
      <c r="K420" s="71"/>
      <c r="L420" s="71"/>
      <c r="M420" s="72"/>
      <c r="N420" s="44"/>
      <c r="O420" s="44"/>
      <c r="P420" s="44"/>
      <c r="Q420" s="44"/>
      <c r="R420" s="44"/>
      <c r="S420" s="44"/>
      <c r="T420" s="44"/>
      <c r="U420" s="44"/>
      <c r="V420" s="71"/>
      <c r="W420" s="71"/>
      <c r="Y420" s="44"/>
      <c r="Z420" s="44"/>
    </row>
    <row r="421" spans="1:26" x14ac:dyDescent="0.3">
      <c r="A421" s="44"/>
      <c r="B421" s="70"/>
      <c r="C421" s="71"/>
      <c r="D421" s="71"/>
      <c r="E421" s="71"/>
      <c r="F421" s="71"/>
      <c r="G421" s="71"/>
      <c r="H421" s="71"/>
      <c r="I421" s="71"/>
      <c r="J421" s="71"/>
      <c r="K421" s="71"/>
      <c r="L421" s="71"/>
      <c r="M421" s="72"/>
      <c r="N421" s="44"/>
      <c r="O421" s="44"/>
      <c r="P421" s="44"/>
      <c r="Q421" s="44"/>
      <c r="R421" s="44"/>
      <c r="S421" s="44"/>
      <c r="T421" s="44"/>
      <c r="U421" s="44"/>
      <c r="V421" s="71"/>
      <c r="W421" s="71"/>
      <c r="Y421" s="44"/>
      <c r="Z421" s="44"/>
    </row>
    <row r="422" spans="1:26" x14ac:dyDescent="0.3">
      <c r="A422" s="44"/>
      <c r="B422" s="70"/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2"/>
      <c r="N422" s="44"/>
      <c r="O422" s="44"/>
      <c r="P422" s="44"/>
      <c r="Q422" s="44"/>
      <c r="R422" s="44"/>
      <c r="S422" s="44"/>
      <c r="T422" s="44"/>
      <c r="U422" s="44"/>
      <c r="V422" s="71"/>
      <c r="W422" s="71"/>
      <c r="Y422" s="44"/>
      <c r="Z422" s="44"/>
    </row>
    <row r="423" spans="1:26" x14ac:dyDescent="0.3">
      <c r="A423" s="44"/>
      <c r="B423" s="70"/>
      <c r="C423" s="71"/>
      <c r="D423" s="71"/>
      <c r="E423" s="71"/>
      <c r="F423" s="71"/>
      <c r="G423" s="71"/>
      <c r="H423" s="71"/>
      <c r="I423" s="71"/>
      <c r="J423" s="71"/>
      <c r="K423" s="71"/>
      <c r="L423" s="71"/>
      <c r="M423" s="72"/>
      <c r="N423" s="44"/>
      <c r="O423" s="44"/>
      <c r="P423" s="44"/>
      <c r="Q423" s="44"/>
      <c r="R423" s="44"/>
      <c r="S423" s="44"/>
      <c r="T423" s="44"/>
      <c r="U423" s="44"/>
      <c r="V423" s="71"/>
      <c r="W423" s="71"/>
      <c r="Y423" s="44"/>
      <c r="Z423" s="44"/>
    </row>
    <row r="424" spans="1:26" x14ac:dyDescent="0.3">
      <c r="A424" s="44"/>
      <c r="B424" s="70"/>
      <c r="C424" s="71"/>
      <c r="D424" s="71"/>
      <c r="E424" s="71"/>
      <c r="F424" s="71"/>
      <c r="G424" s="71"/>
      <c r="H424" s="71"/>
      <c r="I424" s="71"/>
      <c r="J424" s="71"/>
      <c r="K424" s="71"/>
      <c r="L424" s="71"/>
      <c r="M424" s="72"/>
      <c r="N424" s="44"/>
      <c r="O424" s="44"/>
      <c r="P424" s="44"/>
      <c r="Q424" s="44"/>
      <c r="R424" s="44"/>
      <c r="S424" s="44"/>
      <c r="T424" s="44"/>
      <c r="U424" s="44"/>
      <c r="V424" s="71"/>
      <c r="W424" s="71"/>
      <c r="Y424" s="44"/>
      <c r="Z424" s="44"/>
    </row>
    <row r="425" spans="1:26" x14ac:dyDescent="0.3">
      <c r="A425" s="44"/>
      <c r="B425" s="70"/>
      <c r="C425" s="71"/>
      <c r="D425" s="71"/>
      <c r="E425" s="71"/>
      <c r="F425" s="71"/>
      <c r="G425" s="71"/>
      <c r="H425" s="71"/>
      <c r="I425" s="71"/>
      <c r="J425" s="71"/>
      <c r="K425" s="71"/>
      <c r="L425" s="71"/>
      <c r="M425" s="72"/>
      <c r="N425" s="44"/>
      <c r="O425" s="44"/>
      <c r="P425" s="44"/>
      <c r="Q425" s="44"/>
      <c r="R425" s="44"/>
      <c r="S425" s="44"/>
      <c r="T425" s="44"/>
      <c r="U425" s="44"/>
      <c r="V425" s="71"/>
      <c r="W425" s="71"/>
      <c r="Y425" s="44"/>
      <c r="Z425" s="44"/>
    </row>
    <row r="426" spans="1:26" x14ac:dyDescent="0.3">
      <c r="A426" s="44"/>
      <c r="B426" s="70"/>
      <c r="C426" s="71"/>
      <c r="D426" s="71"/>
      <c r="E426" s="71"/>
      <c r="F426" s="71"/>
      <c r="G426" s="71"/>
      <c r="H426" s="71"/>
      <c r="I426" s="71"/>
      <c r="J426" s="71"/>
      <c r="K426" s="71"/>
      <c r="L426" s="71"/>
      <c r="M426" s="72"/>
      <c r="N426" s="44"/>
      <c r="O426" s="44"/>
      <c r="P426" s="44"/>
      <c r="Q426" s="44"/>
      <c r="R426" s="44"/>
      <c r="S426" s="44"/>
      <c r="T426" s="44"/>
      <c r="U426" s="44"/>
      <c r="V426" s="71"/>
      <c r="W426" s="71"/>
      <c r="Y426" s="44"/>
      <c r="Z426" s="44"/>
    </row>
    <row r="427" spans="1:26" x14ac:dyDescent="0.3">
      <c r="A427" s="44"/>
      <c r="B427" s="70"/>
      <c r="C427" s="71"/>
      <c r="D427" s="71"/>
      <c r="E427" s="71"/>
      <c r="F427" s="71"/>
      <c r="G427" s="71"/>
      <c r="H427" s="71"/>
      <c r="I427" s="71"/>
      <c r="J427" s="71"/>
      <c r="K427" s="71"/>
      <c r="L427" s="71"/>
      <c r="M427" s="72"/>
      <c r="N427" s="44"/>
      <c r="O427" s="44"/>
      <c r="P427" s="44"/>
      <c r="Q427" s="44"/>
      <c r="R427" s="44"/>
      <c r="S427" s="44"/>
      <c r="T427" s="44"/>
      <c r="U427" s="44"/>
      <c r="V427" s="71"/>
      <c r="W427" s="71"/>
      <c r="Y427" s="44"/>
      <c r="Z427" s="44"/>
    </row>
    <row r="428" spans="1:26" x14ac:dyDescent="0.3">
      <c r="A428" s="44"/>
      <c r="B428" s="70"/>
      <c r="C428" s="71"/>
      <c r="D428" s="71"/>
      <c r="E428" s="71"/>
      <c r="F428" s="71"/>
      <c r="G428" s="71"/>
      <c r="H428" s="71"/>
      <c r="I428" s="71"/>
      <c r="J428" s="71"/>
      <c r="K428" s="71"/>
      <c r="L428" s="71"/>
      <c r="M428" s="72"/>
      <c r="N428" s="44"/>
      <c r="O428" s="44"/>
      <c r="P428" s="44"/>
      <c r="Q428" s="44"/>
      <c r="R428" s="44"/>
      <c r="S428" s="44"/>
      <c r="T428" s="44"/>
      <c r="U428" s="44"/>
      <c r="V428" s="71"/>
      <c r="W428" s="71"/>
      <c r="Y428" s="44"/>
      <c r="Z428" s="44"/>
    </row>
    <row r="429" spans="1:26" x14ac:dyDescent="0.3">
      <c r="A429" s="44"/>
      <c r="B429" s="70"/>
      <c r="C429" s="71"/>
      <c r="D429" s="71"/>
      <c r="E429" s="71"/>
      <c r="F429" s="71"/>
      <c r="G429" s="71"/>
      <c r="H429" s="71"/>
      <c r="I429" s="71"/>
      <c r="J429" s="71"/>
      <c r="K429" s="71"/>
      <c r="L429" s="71"/>
      <c r="M429" s="72"/>
      <c r="N429" s="44"/>
      <c r="O429" s="44"/>
      <c r="P429" s="44"/>
      <c r="Q429" s="44"/>
      <c r="R429" s="44"/>
      <c r="S429" s="44"/>
      <c r="T429" s="44"/>
      <c r="U429" s="44"/>
      <c r="V429" s="71"/>
      <c r="W429" s="71"/>
      <c r="Y429" s="44"/>
      <c r="Z429" s="44"/>
    </row>
    <row r="430" spans="1:26" x14ac:dyDescent="0.3">
      <c r="A430" s="44"/>
      <c r="B430" s="70"/>
      <c r="C430" s="71"/>
      <c r="D430" s="71"/>
      <c r="E430" s="71"/>
      <c r="F430" s="71"/>
      <c r="G430" s="71"/>
      <c r="H430" s="71"/>
      <c r="I430" s="71"/>
      <c r="J430" s="71"/>
      <c r="K430" s="71"/>
      <c r="L430" s="71"/>
      <c r="M430" s="72"/>
      <c r="N430" s="44"/>
      <c r="O430" s="44"/>
      <c r="P430" s="44"/>
      <c r="Q430" s="44"/>
      <c r="R430" s="44"/>
      <c r="S430" s="44"/>
      <c r="T430" s="44"/>
      <c r="U430" s="44"/>
      <c r="V430" s="71"/>
      <c r="W430" s="71"/>
      <c r="Y430" s="44"/>
      <c r="Z430" s="44"/>
    </row>
    <row r="431" spans="1:26" x14ac:dyDescent="0.3">
      <c r="A431" s="44"/>
      <c r="B431" s="70"/>
      <c r="C431" s="71"/>
      <c r="D431" s="71"/>
      <c r="E431" s="71"/>
      <c r="F431" s="71"/>
      <c r="G431" s="71"/>
      <c r="H431" s="71"/>
      <c r="I431" s="71"/>
      <c r="J431" s="71"/>
      <c r="K431" s="71"/>
      <c r="L431" s="71"/>
      <c r="M431" s="72"/>
      <c r="N431" s="44"/>
      <c r="O431" s="44"/>
      <c r="P431" s="44"/>
      <c r="Q431" s="44"/>
      <c r="R431" s="44"/>
      <c r="S431" s="44"/>
      <c r="T431" s="44"/>
      <c r="U431" s="44"/>
      <c r="V431" s="71"/>
      <c r="W431" s="71"/>
      <c r="Y431" s="44"/>
      <c r="Z431" s="44"/>
    </row>
    <row r="432" spans="1:26" x14ac:dyDescent="0.3">
      <c r="A432" s="44"/>
      <c r="B432" s="70"/>
      <c r="C432" s="71"/>
      <c r="D432" s="71"/>
      <c r="E432" s="71"/>
      <c r="F432" s="71"/>
      <c r="G432" s="71"/>
      <c r="H432" s="71"/>
      <c r="I432" s="71"/>
      <c r="J432" s="71"/>
      <c r="K432" s="71"/>
      <c r="L432" s="71"/>
      <c r="M432" s="72"/>
      <c r="N432" s="44"/>
      <c r="O432" s="44"/>
      <c r="P432" s="44"/>
      <c r="Q432" s="44"/>
      <c r="R432" s="44"/>
      <c r="S432" s="44"/>
      <c r="T432" s="44"/>
      <c r="U432" s="44"/>
      <c r="V432" s="71"/>
      <c r="W432" s="71"/>
      <c r="Y432" s="44"/>
      <c r="Z432" s="44"/>
    </row>
    <row r="433" spans="1:26" x14ac:dyDescent="0.3">
      <c r="A433" s="44"/>
      <c r="B433" s="70"/>
      <c r="C433" s="71"/>
      <c r="D433" s="71"/>
      <c r="E433" s="71"/>
      <c r="F433" s="71"/>
      <c r="G433" s="71"/>
      <c r="H433" s="71"/>
      <c r="I433" s="71"/>
      <c r="J433" s="71"/>
      <c r="K433" s="71"/>
      <c r="L433" s="71"/>
      <c r="M433" s="72"/>
      <c r="N433" s="44"/>
      <c r="O433" s="44"/>
      <c r="P433" s="44"/>
      <c r="Q433" s="44"/>
      <c r="R433" s="44"/>
      <c r="S433" s="44"/>
      <c r="T433" s="44"/>
      <c r="U433" s="44"/>
      <c r="V433" s="71"/>
      <c r="W433" s="71"/>
      <c r="Y433" s="44"/>
      <c r="Z433" s="44"/>
    </row>
    <row r="434" spans="1:26" x14ac:dyDescent="0.3">
      <c r="A434" s="44"/>
      <c r="B434" s="70"/>
      <c r="C434" s="71"/>
      <c r="D434" s="71"/>
      <c r="E434" s="71"/>
      <c r="F434" s="71"/>
      <c r="G434" s="71"/>
      <c r="H434" s="71"/>
      <c r="I434" s="71"/>
      <c r="J434" s="71"/>
      <c r="K434" s="71"/>
      <c r="L434" s="71"/>
      <c r="M434" s="72"/>
      <c r="N434" s="44"/>
      <c r="O434" s="44"/>
      <c r="P434" s="44"/>
      <c r="Q434" s="44"/>
      <c r="R434" s="44"/>
      <c r="S434" s="44"/>
      <c r="T434" s="44"/>
      <c r="U434" s="44"/>
      <c r="V434" s="71"/>
      <c r="W434" s="71"/>
      <c r="Y434" s="44"/>
      <c r="Z434" s="44"/>
    </row>
    <row r="435" spans="1:26" x14ac:dyDescent="0.3">
      <c r="A435" s="44"/>
      <c r="B435" s="70"/>
      <c r="C435" s="71"/>
      <c r="D435" s="71"/>
      <c r="E435" s="71"/>
      <c r="F435" s="71"/>
      <c r="G435" s="71"/>
      <c r="H435" s="71"/>
      <c r="I435" s="71"/>
      <c r="J435" s="71"/>
      <c r="K435" s="71"/>
      <c r="L435" s="71"/>
      <c r="M435" s="72"/>
      <c r="N435" s="44"/>
      <c r="O435" s="44"/>
      <c r="P435" s="44"/>
      <c r="Q435" s="44"/>
      <c r="R435" s="44"/>
      <c r="S435" s="44"/>
      <c r="T435" s="44"/>
      <c r="U435" s="44"/>
      <c r="V435" s="71"/>
      <c r="W435" s="71"/>
      <c r="Y435" s="44"/>
      <c r="Z435" s="44"/>
    </row>
    <row r="436" spans="1:26" x14ac:dyDescent="0.3">
      <c r="A436" s="44"/>
      <c r="B436" s="70"/>
      <c r="C436" s="71"/>
      <c r="D436" s="71"/>
      <c r="E436" s="71"/>
      <c r="F436" s="71"/>
      <c r="G436" s="71"/>
      <c r="H436" s="71"/>
      <c r="I436" s="71"/>
      <c r="J436" s="71"/>
      <c r="K436" s="71"/>
      <c r="L436" s="71"/>
      <c r="M436" s="72"/>
      <c r="N436" s="44"/>
      <c r="O436" s="44"/>
      <c r="P436" s="44"/>
      <c r="Q436" s="44"/>
      <c r="R436" s="44"/>
      <c r="S436" s="44"/>
      <c r="T436" s="44"/>
      <c r="U436" s="44"/>
      <c r="V436" s="71"/>
      <c r="W436" s="71"/>
      <c r="Y436" s="44"/>
      <c r="Z436" s="44"/>
    </row>
    <row r="437" spans="1:26" x14ac:dyDescent="0.3">
      <c r="A437" s="44"/>
      <c r="B437" s="70"/>
      <c r="C437" s="71"/>
      <c r="D437" s="71"/>
      <c r="E437" s="71"/>
      <c r="F437" s="71"/>
      <c r="G437" s="71"/>
      <c r="H437" s="71"/>
      <c r="I437" s="71"/>
      <c r="J437" s="71"/>
      <c r="K437" s="71"/>
      <c r="L437" s="71"/>
      <c r="M437" s="72"/>
      <c r="N437" s="44"/>
      <c r="O437" s="44"/>
      <c r="P437" s="44"/>
      <c r="Q437" s="44"/>
      <c r="R437" s="44"/>
      <c r="S437" s="44"/>
      <c r="T437" s="44"/>
      <c r="U437" s="44"/>
      <c r="V437" s="71"/>
      <c r="W437" s="71"/>
      <c r="Y437" s="44"/>
      <c r="Z437" s="44"/>
    </row>
    <row r="438" spans="1:26" x14ac:dyDescent="0.3">
      <c r="A438" s="44"/>
      <c r="B438" s="70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2"/>
      <c r="N438" s="44"/>
      <c r="O438" s="44"/>
      <c r="P438" s="44"/>
      <c r="Q438" s="44"/>
      <c r="R438" s="44"/>
      <c r="S438" s="44"/>
      <c r="T438" s="44"/>
      <c r="U438" s="44"/>
      <c r="V438" s="71"/>
      <c r="W438" s="71"/>
      <c r="Y438" s="44"/>
      <c r="Z438" s="44"/>
    </row>
    <row r="439" spans="1:26" x14ac:dyDescent="0.3">
      <c r="A439" s="44"/>
      <c r="B439" s="70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2"/>
      <c r="N439" s="44"/>
      <c r="O439" s="44"/>
      <c r="P439" s="44"/>
      <c r="Q439" s="44"/>
      <c r="R439" s="44"/>
      <c r="S439" s="44"/>
      <c r="T439" s="44"/>
      <c r="U439" s="44"/>
      <c r="V439" s="71"/>
      <c r="W439" s="71"/>
      <c r="Y439" s="44"/>
      <c r="Z439" s="44"/>
    </row>
    <row r="440" spans="1:26" x14ac:dyDescent="0.3">
      <c r="A440" s="44"/>
      <c r="B440" s="70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2"/>
      <c r="N440" s="44"/>
      <c r="O440" s="44"/>
      <c r="P440" s="44"/>
      <c r="Q440" s="44"/>
      <c r="R440" s="44"/>
      <c r="S440" s="44"/>
      <c r="T440" s="44"/>
      <c r="U440" s="44"/>
      <c r="V440" s="71"/>
      <c r="W440" s="71"/>
      <c r="Y440" s="44"/>
      <c r="Z440" s="44"/>
    </row>
    <row r="441" spans="1:26" x14ac:dyDescent="0.3">
      <c r="A441" s="44"/>
      <c r="B441" s="70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2"/>
      <c r="N441" s="44"/>
      <c r="O441" s="44"/>
      <c r="P441" s="44"/>
      <c r="Q441" s="44"/>
      <c r="R441" s="44"/>
      <c r="S441" s="44"/>
      <c r="T441" s="44"/>
      <c r="U441" s="44"/>
      <c r="V441" s="71"/>
      <c r="W441" s="71"/>
      <c r="Y441" s="44"/>
      <c r="Z441" s="44"/>
    </row>
    <row r="442" spans="1:26" x14ac:dyDescent="0.3">
      <c r="A442" s="44"/>
      <c r="B442" s="70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2"/>
      <c r="N442" s="44"/>
      <c r="O442" s="44"/>
      <c r="P442" s="44"/>
      <c r="Q442" s="44"/>
      <c r="R442" s="44"/>
      <c r="S442" s="44"/>
      <c r="T442" s="44"/>
      <c r="U442" s="44"/>
      <c r="V442" s="71"/>
      <c r="W442" s="71"/>
      <c r="Y442" s="44"/>
      <c r="Z442" s="44"/>
    </row>
    <row r="443" spans="1:26" x14ac:dyDescent="0.3">
      <c r="A443" s="44"/>
      <c r="B443" s="70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2"/>
      <c r="N443" s="44"/>
      <c r="O443" s="44"/>
      <c r="P443" s="44"/>
      <c r="Q443" s="44"/>
      <c r="R443" s="44"/>
      <c r="S443" s="44"/>
      <c r="T443" s="44"/>
      <c r="U443" s="44"/>
      <c r="V443" s="71"/>
      <c r="W443" s="71"/>
      <c r="Y443" s="44"/>
      <c r="Z443" s="44"/>
    </row>
    <row r="444" spans="1:26" x14ac:dyDescent="0.3">
      <c r="A444" s="44"/>
      <c r="B444" s="70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2"/>
      <c r="N444" s="44"/>
      <c r="O444" s="44"/>
      <c r="P444" s="44"/>
      <c r="Q444" s="44"/>
      <c r="R444" s="44"/>
      <c r="S444" s="44"/>
      <c r="T444" s="44"/>
      <c r="U444" s="44"/>
      <c r="V444" s="71"/>
      <c r="W444" s="71"/>
      <c r="Y444" s="44"/>
      <c r="Z444" s="44"/>
    </row>
    <row r="445" spans="1:26" x14ac:dyDescent="0.3">
      <c r="A445" s="44"/>
      <c r="B445" s="70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2"/>
      <c r="N445" s="44"/>
      <c r="O445" s="44"/>
      <c r="P445" s="44"/>
      <c r="Q445" s="44"/>
      <c r="R445" s="44"/>
      <c r="S445" s="44"/>
      <c r="T445" s="44"/>
      <c r="U445" s="44"/>
      <c r="V445" s="71"/>
      <c r="W445" s="71"/>
      <c r="Y445" s="44"/>
      <c r="Z445" s="44"/>
    </row>
    <row r="446" spans="1:26" x14ac:dyDescent="0.3">
      <c r="A446" s="44"/>
      <c r="B446" s="70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2"/>
      <c r="N446" s="44"/>
      <c r="O446" s="44"/>
      <c r="P446" s="44"/>
      <c r="Q446" s="44"/>
      <c r="R446" s="44"/>
      <c r="S446" s="44"/>
      <c r="T446" s="44"/>
      <c r="U446" s="44"/>
      <c r="V446" s="71"/>
      <c r="W446" s="71"/>
      <c r="Y446" s="44"/>
      <c r="Z446" s="44"/>
    </row>
    <row r="447" spans="1:26" x14ac:dyDescent="0.3">
      <c r="A447" s="44"/>
      <c r="B447" s="70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2"/>
      <c r="N447" s="44"/>
      <c r="O447" s="44"/>
      <c r="P447" s="44"/>
      <c r="Q447" s="44"/>
      <c r="R447" s="44"/>
      <c r="S447" s="44"/>
      <c r="T447" s="44"/>
      <c r="U447" s="44"/>
      <c r="V447" s="71"/>
      <c r="W447" s="71"/>
      <c r="Y447" s="44"/>
      <c r="Z447" s="44"/>
    </row>
    <row r="448" spans="1:26" x14ac:dyDescent="0.3">
      <c r="A448" s="44"/>
      <c r="B448" s="70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2"/>
      <c r="N448" s="44"/>
      <c r="O448" s="44"/>
      <c r="P448" s="44"/>
      <c r="Q448" s="44"/>
      <c r="R448" s="44"/>
      <c r="S448" s="44"/>
      <c r="T448" s="44"/>
      <c r="U448" s="44"/>
      <c r="V448" s="71"/>
      <c r="W448" s="71"/>
      <c r="Y448" s="44"/>
      <c r="Z448" s="44"/>
    </row>
    <row r="449" spans="1:26" x14ac:dyDescent="0.3">
      <c r="A449" s="44"/>
      <c r="B449" s="70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2"/>
      <c r="N449" s="44"/>
      <c r="O449" s="44"/>
      <c r="P449" s="44"/>
      <c r="Q449" s="44"/>
      <c r="R449" s="44"/>
      <c r="S449" s="44"/>
      <c r="T449" s="44"/>
      <c r="U449" s="44"/>
      <c r="V449" s="71"/>
      <c r="W449" s="71"/>
      <c r="Y449" s="44"/>
      <c r="Z449" s="44"/>
    </row>
    <row r="450" spans="1:26" x14ac:dyDescent="0.3">
      <c r="A450" s="44"/>
      <c r="B450" s="70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2"/>
      <c r="N450" s="44"/>
      <c r="O450" s="44"/>
      <c r="P450" s="44"/>
      <c r="Q450" s="44"/>
      <c r="R450" s="44"/>
      <c r="S450" s="44"/>
      <c r="T450" s="44"/>
      <c r="U450" s="44"/>
      <c r="V450" s="71"/>
      <c r="W450" s="71"/>
      <c r="Y450" s="44"/>
      <c r="Z450" s="44"/>
    </row>
    <row r="451" spans="1:26" x14ac:dyDescent="0.3">
      <c r="A451" s="44"/>
      <c r="B451" s="70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2"/>
      <c r="N451" s="44"/>
      <c r="O451" s="44"/>
      <c r="P451" s="44"/>
      <c r="Q451" s="44"/>
      <c r="R451" s="44"/>
      <c r="S451" s="44"/>
      <c r="T451" s="44"/>
      <c r="U451" s="44"/>
      <c r="V451" s="71"/>
      <c r="W451" s="71"/>
      <c r="Y451" s="44"/>
      <c r="Z451" s="44"/>
    </row>
    <row r="452" spans="1:26" x14ac:dyDescent="0.3">
      <c r="A452" s="44"/>
      <c r="B452" s="70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2"/>
      <c r="N452" s="44"/>
      <c r="O452" s="44"/>
      <c r="P452" s="44"/>
      <c r="Q452" s="44"/>
      <c r="R452" s="44"/>
      <c r="S452" s="44"/>
      <c r="T452" s="44"/>
      <c r="U452" s="44"/>
      <c r="V452" s="71"/>
      <c r="W452" s="71"/>
      <c r="Y452" s="44"/>
      <c r="Z452" s="44"/>
    </row>
    <row r="453" spans="1:26" x14ac:dyDescent="0.3">
      <c r="A453" s="44"/>
      <c r="B453" s="70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2"/>
      <c r="N453" s="44"/>
      <c r="O453" s="44"/>
      <c r="P453" s="44"/>
      <c r="Q453" s="44"/>
      <c r="R453" s="44"/>
      <c r="S453" s="44"/>
      <c r="T453" s="44"/>
      <c r="U453" s="44"/>
      <c r="V453" s="71"/>
      <c r="W453" s="71"/>
      <c r="Y453" s="44"/>
      <c r="Z453" s="44"/>
    </row>
    <row r="454" spans="1:26" x14ac:dyDescent="0.3">
      <c r="A454" s="44"/>
      <c r="B454" s="70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2"/>
      <c r="N454" s="44"/>
      <c r="O454" s="44"/>
      <c r="P454" s="44"/>
      <c r="Q454" s="44"/>
      <c r="R454" s="44"/>
      <c r="S454" s="44"/>
      <c r="T454" s="44"/>
      <c r="U454" s="44"/>
      <c r="V454" s="71"/>
      <c r="W454" s="71"/>
      <c r="Y454" s="44"/>
      <c r="Z454" s="44"/>
    </row>
    <row r="455" spans="1:26" x14ac:dyDescent="0.3">
      <c r="A455" s="44"/>
      <c r="B455" s="70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2"/>
      <c r="N455" s="44"/>
      <c r="O455" s="44"/>
      <c r="P455" s="44"/>
      <c r="Q455" s="44"/>
      <c r="R455" s="44"/>
      <c r="S455" s="44"/>
      <c r="T455" s="44"/>
      <c r="U455" s="44"/>
      <c r="V455" s="71"/>
      <c r="W455" s="71"/>
      <c r="Y455" s="44"/>
      <c r="Z455" s="44"/>
    </row>
    <row r="456" spans="1:26" x14ac:dyDescent="0.3">
      <c r="A456" s="44"/>
      <c r="B456" s="70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2"/>
      <c r="N456" s="44"/>
      <c r="O456" s="44"/>
      <c r="P456" s="44"/>
      <c r="Q456" s="44"/>
      <c r="R456" s="44"/>
      <c r="S456" s="44"/>
      <c r="T456" s="44"/>
      <c r="U456" s="44"/>
      <c r="V456" s="71"/>
      <c r="W456" s="71"/>
      <c r="Y456" s="44"/>
      <c r="Z456" s="44"/>
    </row>
    <row r="457" spans="1:26" x14ac:dyDescent="0.3">
      <c r="A457" s="44"/>
      <c r="B457" s="70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2"/>
      <c r="N457" s="44"/>
      <c r="O457" s="44"/>
      <c r="P457" s="44"/>
      <c r="Q457" s="44"/>
      <c r="R457" s="44"/>
      <c r="S457" s="44"/>
      <c r="T457" s="44"/>
      <c r="U457" s="44"/>
      <c r="V457" s="71"/>
      <c r="W457" s="71"/>
      <c r="Y457" s="44"/>
      <c r="Z457" s="44"/>
    </row>
    <row r="458" spans="1:26" x14ac:dyDescent="0.3">
      <c r="A458" s="44"/>
      <c r="B458" s="70"/>
      <c r="C458" s="71"/>
      <c r="D458" s="71"/>
      <c r="E458" s="71"/>
      <c r="F458" s="71"/>
      <c r="G458" s="71"/>
      <c r="H458" s="71"/>
      <c r="I458" s="71"/>
      <c r="J458" s="71"/>
      <c r="K458" s="71"/>
      <c r="L458" s="71"/>
      <c r="M458" s="72"/>
      <c r="N458" s="44"/>
      <c r="O458" s="44"/>
      <c r="P458" s="44"/>
      <c r="Q458" s="44"/>
      <c r="R458" s="44"/>
      <c r="S458" s="44"/>
      <c r="T458" s="44"/>
      <c r="U458" s="44"/>
      <c r="V458" s="71"/>
      <c r="W458" s="71"/>
      <c r="Y458" s="44"/>
      <c r="Z458" s="44"/>
    </row>
    <row r="459" spans="1:26" x14ac:dyDescent="0.3">
      <c r="A459" s="44"/>
      <c r="B459" s="70"/>
      <c r="C459" s="71"/>
      <c r="D459" s="71"/>
      <c r="E459" s="71"/>
      <c r="F459" s="71"/>
      <c r="G459" s="71"/>
      <c r="H459" s="71"/>
      <c r="I459" s="71"/>
      <c r="J459" s="71"/>
      <c r="K459" s="71"/>
      <c r="L459" s="71"/>
      <c r="M459" s="72"/>
      <c r="N459" s="44"/>
      <c r="O459" s="44"/>
      <c r="P459" s="44"/>
      <c r="Q459" s="44"/>
      <c r="R459" s="44"/>
      <c r="S459" s="44"/>
      <c r="T459" s="44"/>
      <c r="U459" s="44"/>
      <c r="V459" s="71"/>
      <c r="W459" s="71"/>
      <c r="Y459" s="44"/>
      <c r="Z459" s="44"/>
    </row>
    <row r="460" spans="1:26" x14ac:dyDescent="0.3">
      <c r="A460" s="44"/>
      <c r="B460" s="70"/>
      <c r="C460" s="71"/>
      <c r="D460" s="71"/>
      <c r="E460" s="71"/>
      <c r="F460" s="71"/>
      <c r="G460" s="71"/>
      <c r="H460" s="71"/>
      <c r="I460" s="71"/>
      <c r="J460" s="71"/>
      <c r="K460" s="71"/>
      <c r="L460" s="71"/>
      <c r="M460" s="72"/>
      <c r="N460" s="44"/>
      <c r="O460" s="44"/>
      <c r="P460" s="44"/>
      <c r="Q460" s="44"/>
      <c r="R460" s="44"/>
      <c r="S460" s="44"/>
      <c r="T460" s="44"/>
      <c r="U460" s="44"/>
      <c r="V460" s="71"/>
      <c r="W460" s="71"/>
      <c r="Y460" s="44"/>
      <c r="Z460" s="44"/>
    </row>
    <row r="461" spans="1:26" x14ac:dyDescent="0.3">
      <c r="A461" s="44"/>
      <c r="B461" s="70"/>
      <c r="C461" s="71"/>
      <c r="D461" s="71"/>
      <c r="E461" s="71"/>
      <c r="F461" s="71"/>
      <c r="G461" s="71"/>
      <c r="H461" s="71"/>
      <c r="I461" s="71"/>
      <c r="J461" s="71"/>
      <c r="K461" s="71"/>
      <c r="L461" s="71"/>
      <c r="M461" s="72"/>
      <c r="N461" s="44"/>
      <c r="O461" s="44"/>
      <c r="P461" s="44"/>
      <c r="Q461" s="44"/>
      <c r="R461" s="44"/>
      <c r="S461" s="44"/>
      <c r="T461" s="44"/>
      <c r="U461" s="44"/>
      <c r="V461" s="71"/>
      <c r="W461" s="71"/>
      <c r="Y461" s="44"/>
      <c r="Z461" s="44"/>
    </row>
    <row r="462" spans="1:26" x14ac:dyDescent="0.3">
      <c r="A462" s="44"/>
      <c r="B462" s="70"/>
      <c r="C462" s="71"/>
      <c r="D462" s="71"/>
      <c r="E462" s="71"/>
      <c r="F462" s="71"/>
      <c r="G462" s="71"/>
      <c r="H462" s="71"/>
      <c r="I462" s="71"/>
      <c r="J462" s="71"/>
      <c r="K462" s="71"/>
      <c r="L462" s="71"/>
      <c r="M462" s="72"/>
      <c r="N462" s="44"/>
      <c r="O462" s="44"/>
      <c r="P462" s="44"/>
      <c r="Q462" s="44"/>
      <c r="R462" s="44"/>
      <c r="S462" s="44"/>
      <c r="T462" s="44"/>
      <c r="U462" s="44"/>
      <c r="V462" s="71"/>
      <c r="W462" s="71"/>
      <c r="Y462" s="44"/>
      <c r="Z462" s="44"/>
    </row>
    <row r="463" spans="1:26" x14ac:dyDescent="0.3">
      <c r="A463" s="44"/>
      <c r="B463" s="70"/>
      <c r="C463" s="71"/>
      <c r="D463" s="71"/>
      <c r="E463" s="71"/>
      <c r="F463" s="71"/>
      <c r="G463" s="71"/>
      <c r="H463" s="71"/>
      <c r="I463" s="71"/>
      <c r="J463" s="71"/>
      <c r="K463" s="71"/>
      <c r="L463" s="71"/>
      <c r="M463" s="72"/>
      <c r="N463" s="44"/>
      <c r="O463" s="44"/>
      <c r="P463" s="44"/>
      <c r="Q463" s="44"/>
      <c r="R463" s="44"/>
      <c r="S463" s="44"/>
      <c r="T463" s="44"/>
      <c r="U463" s="44"/>
      <c r="V463" s="71"/>
      <c r="W463" s="71"/>
      <c r="Y463" s="44"/>
      <c r="Z463" s="44"/>
    </row>
    <row r="464" spans="1:26" x14ac:dyDescent="0.3">
      <c r="A464" s="44"/>
      <c r="B464" s="70"/>
      <c r="C464" s="71"/>
      <c r="D464" s="71"/>
      <c r="E464" s="71"/>
      <c r="F464" s="71"/>
      <c r="G464" s="71"/>
      <c r="H464" s="71"/>
      <c r="I464" s="71"/>
      <c r="J464" s="71"/>
      <c r="K464" s="71"/>
      <c r="L464" s="71"/>
      <c r="M464" s="72"/>
      <c r="N464" s="44"/>
      <c r="O464" s="44"/>
      <c r="P464" s="44"/>
      <c r="Q464" s="44"/>
      <c r="R464" s="44"/>
      <c r="S464" s="44"/>
      <c r="T464" s="44"/>
      <c r="U464" s="44"/>
      <c r="V464" s="71"/>
      <c r="W464" s="71"/>
      <c r="Y464" s="44"/>
      <c r="Z464" s="44"/>
    </row>
    <row r="465" spans="1:26" x14ac:dyDescent="0.3">
      <c r="A465" s="44"/>
      <c r="B465" s="70"/>
      <c r="C465" s="71"/>
      <c r="D465" s="71"/>
      <c r="E465" s="71"/>
      <c r="F465" s="71"/>
      <c r="G465" s="71"/>
      <c r="H465" s="71"/>
      <c r="I465" s="71"/>
      <c r="J465" s="71"/>
      <c r="K465" s="71"/>
      <c r="L465" s="71"/>
      <c r="M465" s="72"/>
      <c r="N465" s="44"/>
      <c r="O465" s="44"/>
      <c r="P465" s="44"/>
      <c r="Q465" s="44"/>
      <c r="R465" s="44"/>
      <c r="S465" s="44"/>
      <c r="T465" s="44"/>
      <c r="U465" s="44"/>
      <c r="V465" s="71"/>
      <c r="W465" s="71"/>
      <c r="Y465" s="44"/>
      <c r="Z465" s="44"/>
    </row>
    <row r="466" spans="1:26" x14ac:dyDescent="0.3">
      <c r="A466" s="44"/>
      <c r="B466" s="70"/>
      <c r="C466" s="71"/>
      <c r="D466" s="71"/>
      <c r="E466" s="71"/>
      <c r="F466" s="71"/>
      <c r="G466" s="71"/>
      <c r="H466" s="71"/>
      <c r="I466" s="71"/>
      <c r="J466" s="71"/>
      <c r="K466" s="71"/>
      <c r="L466" s="71"/>
      <c r="M466" s="72"/>
      <c r="N466" s="44"/>
      <c r="O466" s="44"/>
      <c r="P466" s="44"/>
      <c r="Q466" s="44"/>
      <c r="R466" s="44"/>
      <c r="S466" s="44"/>
      <c r="T466" s="44"/>
      <c r="U466" s="44"/>
      <c r="V466" s="71"/>
      <c r="W466" s="71"/>
      <c r="Y466" s="44"/>
      <c r="Z466" s="44"/>
    </row>
    <row r="467" spans="1:26" x14ac:dyDescent="0.3">
      <c r="A467" s="44"/>
      <c r="B467" s="70"/>
      <c r="C467" s="71"/>
      <c r="D467" s="71"/>
      <c r="E467" s="71"/>
      <c r="F467" s="71"/>
      <c r="G467" s="71"/>
      <c r="H467" s="71"/>
      <c r="I467" s="71"/>
      <c r="J467" s="71"/>
      <c r="K467" s="71"/>
      <c r="L467" s="71"/>
      <c r="M467" s="72"/>
      <c r="N467" s="44"/>
      <c r="O467" s="44"/>
      <c r="P467" s="44"/>
      <c r="Q467" s="44"/>
      <c r="R467" s="44"/>
      <c r="S467" s="44"/>
      <c r="T467" s="44"/>
      <c r="U467" s="44"/>
      <c r="V467" s="71"/>
      <c r="W467" s="71"/>
      <c r="Y467" s="44"/>
      <c r="Z467" s="44"/>
    </row>
    <row r="468" spans="1:26" x14ac:dyDescent="0.3">
      <c r="A468" s="44"/>
      <c r="B468" s="70"/>
      <c r="C468" s="71"/>
      <c r="D468" s="71"/>
      <c r="E468" s="71"/>
      <c r="F468" s="71"/>
      <c r="G468" s="71"/>
      <c r="H468" s="71"/>
      <c r="I468" s="71"/>
      <c r="J468" s="71"/>
      <c r="K468" s="71"/>
      <c r="L468" s="71"/>
      <c r="M468" s="72"/>
      <c r="N468" s="44"/>
      <c r="O468" s="44"/>
      <c r="P468" s="44"/>
      <c r="Q468" s="44"/>
      <c r="R468" s="44"/>
      <c r="S468" s="44"/>
      <c r="T468" s="44"/>
      <c r="U468" s="44"/>
      <c r="V468" s="71"/>
      <c r="W468" s="71"/>
      <c r="Y468" s="44"/>
      <c r="Z468" s="44"/>
    </row>
    <row r="469" spans="1:26" x14ac:dyDescent="0.3">
      <c r="A469" s="44"/>
      <c r="B469" s="70"/>
      <c r="C469" s="71"/>
      <c r="D469" s="71"/>
      <c r="E469" s="71"/>
      <c r="F469" s="71"/>
      <c r="G469" s="71"/>
      <c r="H469" s="71"/>
      <c r="I469" s="71"/>
      <c r="J469" s="71"/>
      <c r="K469" s="71"/>
      <c r="L469" s="71"/>
      <c r="M469" s="72"/>
      <c r="N469" s="44"/>
      <c r="O469" s="44"/>
      <c r="P469" s="44"/>
      <c r="Q469" s="44"/>
      <c r="R469" s="44"/>
      <c r="S469" s="44"/>
      <c r="T469" s="44"/>
      <c r="U469" s="44"/>
      <c r="V469" s="71"/>
      <c r="W469" s="71"/>
      <c r="Y469" s="44"/>
      <c r="Z469" s="44"/>
    </row>
    <row r="470" spans="1:26" x14ac:dyDescent="0.3">
      <c r="A470" s="44"/>
      <c r="B470" s="70"/>
      <c r="C470" s="71"/>
      <c r="D470" s="71"/>
      <c r="E470" s="71"/>
      <c r="F470" s="71"/>
      <c r="G470" s="71"/>
      <c r="H470" s="71"/>
      <c r="I470" s="71"/>
      <c r="J470" s="71"/>
      <c r="K470" s="71"/>
      <c r="L470" s="71"/>
      <c r="M470" s="72"/>
      <c r="N470" s="44"/>
      <c r="O470" s="44"/>
      <c r="P470" s="44"/>
      <c r="Q470" s="44"/>
      <c r="R470" s="44"/>
      <c r="S470" s="44"/>
      <c r="T470" s="44"/>
      <c r="U470" s="44"/>
      <c r="V470" s="71"/>
      <c r="W470" s="71"/>
      <c r="Y470" s="44"/>
      <c r="Z470" s="44"/>
    </row>
    <row r="471" spans="1:26" x14ac:dyDescent="0.3">
      <c r="A471" s="44"/>
      <c r="B471" s="70"/>
      <c r="C471" s="71"/>
      <c r="D471" s="71"/>
      <c r="E471" s="71"/>
      <c r="F471" s="71"/>
      <c r="G471" s="71"/>
      <c r="H471" s="71"/>
      <c r="I471" s="71"/>
      <c r="J471" s="71"/>
      <c r="K471" s="71"/>
      <c r="L471" s="71"/>
      <c r="M471" s="72"/>
      <c r="N471" s="44"/>
      <c r="O471" s="44"/>
      <c r="P471" s="44"/>
      <c r="Q471" s="44"/>
      <c r="R471" s="44"/>
      <c r="S471" s="44"/>
      <c r="T471" s="44"/>
      <c r="U471" s="44"/>
      <c r="V471" s="71"/>
      <c r="W471" s="71"/>
      <c r="Y471" s="44"/>
      <c r="Z471" s="44"/>
    </row>
    <row r="472" spans="1:26" x14ac:dyDescent="0.3">
      <c r="A472" s="44"/>
      <c r="B472" s="70"/>
      <c r="C472" s="71"/>
      <c r="D472" s="71"/>
      <c r="E472" s="71"/>
      <c r="F472" s="71"/>
      <c r="G472" s="71"/>
      <c r="H472" s="71"/>
      <c r="I472" s="71"/>
      <c r="J472" s="71"/>
      <c r="K472" s="71"/>
      <c r="L472" s="71"/>
      <c r="M472" s="72"/>
      <c r="N472" s="44"/>
      <c r="O472" s="44"/>
      <c r="P472" s="44"/>
      <c r="Q472" s="44"/>
      <c r="R472" s="44"/>
      <c r="S472" s="44"/>
      <c r="T472" s="44"/>
      <c r="U472" s="44"/>
      <c r="V472" s="71"/>
      <c r="W472" s="71"/>
      <c r="Y472" s="44"/>
      <c r="Z472" s="44"/>
    </row>
    <row r="473" spans="1:26" x14ac:dyDescent="0.3">
      <c r="A473" s="44"/>
      <c r="B473" s="70"/>
      <c r="C473" s="71"/>
      <c r="D473" s="71"/>
      <c r="E473" s="71"/>
      <c r="F473" s="71"/>
      <c r="G473" s="71"/>
      <c r="H473" s="71"/>
      <c r="I473" s="71"/>
      <c r="J473" s="71"/>
      <c r="K473" s="71"/>
      <c r="L473" s="71"/>
      <c r="M473" s="72"/>
      <c r="N473" s="44"/>
      <c r="O473" s="44"/>
      <c r="P473" s="44"/>
      <c r="Q473" s="44"/>
      <c r="R473" s="44"/>
      <c r="S473" s="44"/>
      <c r="T473" s="44"/>
      <c r="U473" s="44"/>
      <c r="V473" s="71"/>
      <c r="W473" s="71"/>
      <c r="Y473" s="44"/>
      <c r="Z473" s="44"/>
    </row>
    <row r="474" spans="1:26" x14ac:dyDescent="0.3">
      <c r="A474" s="44"/>
      <c r="B474" s="70"/>
      <c r="C474" s="71"/>
      <c r="D474" s="71"/>
      <c r="E474" s="71"/>
      <c r="F474" s="71"/>
      <c r="G474" s="71"/>
      <c r="H474" s="71"/>
      <c r="I474" s="71"/>
      <c r="J474" s="71"/>
      <c r="K474" s="71"/>
      <c r="L474" s="71"/>
      <c r="M474" s="72"/>
      <c r="N474" s="44"/>
      <c r="O474" s="44"/>
      <c r="P474" s="44"/>
      <c r="Q474" s="44"/>
      <c r="R474" s="44"/>
      <c r="S474" s="44"/>
      <c r="T474" s="44"/>
      <c r="U474" s="44"/>
      <c r="V474" s="71"/>
      <c r="W474" s="71"/>
      <c r="Y474" s="44"/>
      <c r="Z474" s="44"/>
    </row>
    <row r="475" spans="1:26" x14ac:dyDescent="0.3">
      <c r="A475" s="44"/>
      <c r="B475" s="70"/>
      <c r="C475" s="71"/>
      <c r="D475" s="71"/>
      <c r="E475" s="71"/>
      <c r="F475" s="71"/>
      <c r="G475" s="71"/>
      <c r="H475" s="71"/>
      <c r="I475" s="71"/>
      <c r="J475" s="71"/>
      <c r="K475" s="71"/>
      <c r="L475" s="71"/>
      <c r="M475" s="72"/>
      <c r="N475" s="44"/>
      <c r="O475" s="44"/>
      <c r="P475" s="44"/>
      <c r="Q475" s="44"/>
      <c r="R475" s="44"/>
      <c r="S475" s="44"/>
      <c r="T475" s="44"/>
      <c r="U475" s="44"/>
      <c r="V475" s="71"/>
      <c r="W475" s="71"/>
      <c r="Y475" s="44"/>
      <c r="Z475" s="44"/>
    </row>
    <row r="476" spans="1:26" x14ac:dyDescent="0.3">
      <c r="A476" s="44"/>
      <c r="B476" s="70"/>
      <c r="C476" s="71"/>
      <c r="D476" s="71"/>
      <c r="E476" s="71"/>
      <c r="F476" s="71"/>
      <c r="G476" s="71"/>
      <c r="H476" s="71"/>
      <c r="I476" s="71"/>
      <c r="J476" s="71"/>
      <c r="K476" s="71"/>
      <c r="L476" s="71"/>
      <c r="M476" s="72"/>
      <c r="N476" s="44"/>
      <c r="O476" s="44"/>
      <c r="P476" s="44"/>
      <c r="Q476" s="44"/>
      <c r="R476" s="44"/>
      <c r="S476" s="44"/>
      <c r="T476" s="44"/>
      <c r="U476" s="44"/>
      <c r="V476" s="71"/>
      <c r="W476" s="71"/>
      <c r="Y476" s="44"/>
      <c r="Z476" s="44"/>
    </row>
    <row r="477" spans="1:26" x14ac:dyDescent="0.3">
      <c r="A477" s="44"/>
      <c r="B477" s="70"/>
      <c r="C477" s="71"/>
      <c r="D477" s="71"/>
      <c r="E477" s="71"/>
      <c r="F477" s="71"/>
      <c r="G477" s="71"/>
      <c r="H477" s="71"/>
      <c r="I477" s="71"/>
      <c r="J477" s="71"/>
      <c r="K477" s="71"/>
      <c r="L477" s="71"/>
      <c r="M477" s="72"/>
      <c r="N477" s="44"/>
      <c r="O477" s="44"/>
      <c r="P477" s="44"/>
      <c r="Q477" s="44"/>
      <c r="R477" s="44"/>
      <c r="S477" s="44"/>
      <c r="T477" s="44"/>
      <c r="U477" s="44"/>
      <c r="V477" s="71"/>
      <c r="W477" s="71"/>
      <c r="Y477" s="44"/>
      <c r="Z477" s="44"/>
    </row>
    <row r="478" spans="1:26" x14ac:dyDescent="0.3">
      <c r="A478" s="44"/>
      <c r="B478" s="70"/>
      <c r="C478" s="71"/>
      <c r="D478" s="71"/>
      <c r="E478" s="71"/>
      <c r="F478" s="71"/>
      <c r="G478" s="71"/>
      <c r="H478" s="71"/>
      <c r="I478" s="71"/>
      <c r="J478" s="71"/>
      <c r="K478" s="71"/>
      <c r="L478" s="71"/>
      <c r="M478" s="72"/>
      <c r="N478" s="44"/>
      <c r="O478" s="44"/>
      <c r="P478" s="44"/>
      <c r="Q478" s="44"/>
      <c r="R478" s="44"/>
      <c r="S478" s="44"/>
      <c r="T478" s="44"/>
      <c r="U478" s="44"/>
      <c r="V478" s="71"/>
      <c r="W478" s="71"/>
      <c r="Y478" s="44"/>
      <c r="Z478" s="44"/>
    </row>
    <row r="479" spans="1:26" x14ac:dyDescent="0.3">
      <c r="A479" s="44"/>
      <c r="B479" s="70"/>
      <c r="C479" s="71"/>
      <c r="D479" s="71"/>
      <c r="E479" s="71"/>
      <c r="F479" s="71"/>
      <c r="G479" s="71"/>
      <c r="H479" s="71"/>
      <c r="I479" s="71"/>
      <c r="J479" s="71"/>
      <c r="K479" s="71"/>
      <c r="L479" s="71"/>
      <c r="M479" s="72"/>
      <c r="N479" s="44"/>
      <c r="O479" s="44"/>
      <c r="P479" s="44"/>
      <c r="Q479" s="44"/>
      <c r="R479" s="44"/>
      <c r="S479" s="44"/>
      <c r="T479" s="44"/>
      <c r="U479" s="44"/>
      <c r="V479" s="71"/>
      <c r="W479" s="71"/>
      <c r="Y479" s="44"/>
      <c r="Z479" s="44"/>
    </row>
    <row r="480" spans="1:26" x14ac:dyDescent="0.3">
      <c r="A480" s="44"/>
      <c r="B480" s="70"/>
      <c r="C480" s="71"/>
      <c r="D480" s="71"/>
      <c r="E480" s="71"/>
      <c r="F480" s="71"/>
      <c r="G480" s="71"/>
      <c r="H480" s="71"/>
      <c r="I480" s="71"/>
      <c r="J480" s="71"/>
      <c r="K480" s="71"/>
      <c r="L480" s="71"/>
      <c r="M480" s="72"/>
      <c r="N480" s="44"/>
      <c r="O480" s="44"/>
      <c r="P480" s="44"/>
      <c r="Q480" s="44"/>
      <c r="R480" s="44"/>
      <c r="S480" s="44"/>
      <c r="T480" s="44"/>
      <c r="U480" s="44"/>
      <c r="V480" s="71"/>
      <c r="W480" s="71"/>
      <c r="Y480" s="44"/>
      <c r="Z480" s="44"/>
    </row>
    <row r="481" spans="1:26" x14ac:dyDescent="0.3">
      <c r="A481" s="44"/>
      <c r="B481" s="70"/>
      <c r="C481" s="71"/>
      <c r="D481" s="71"/>
      <c r="E481" s="71"/>
      <c r="F481" s="71"/>
      <c r="G481" s="71"/>
      <c r="H481" s="71"/>
      <c r="I481" s="71"/>
      <c r="J481" s="71"/>
      <c r="K481" s="71"/>
      <c r="L481" s="71"/>
      <c r="M481" s="72"/>
      <c r="N481" s="44"/>
      <c r="O481" s="44"/>
      <c r="P481" s="44"/>
      <c r="Q481" s="44"/>
      <c r="R481" s="44"/>
      <c r="S481" s="44"/>
      <c r="T481" s="44"/>
      <c r="U481" s="44"/>
      <c r="V481" s="71"/>
      <c r="W481" s="71"/>
      <c r="Y481" s="44"/>
      <c r="Z481" s="44"/>
    </row>
    <row r="482" spans="1:26" x14ac:dyDescent="0.3">
      <c r="A482" s="44"/>
      <c r="B482" s="70"/>
      <c r="C482" s="71"/>
      <c r="D482" s="71"/>
      <c r="E482" s="71"/>
      <c r="F482" s="71"/>
      <c r="G482" s="71"/>
      <c r="H482" s="71"/>
      <c r="I482" s="71"/>
      <c r="J482" s="71"/>
      <c r="K482" s="71"/>
      <c r="L482" s="71"/>
      <c r="M482" s="72"/>
      <c r="N482" s="44"/>
      <c r="O482" s="44"/>
      <c r="P482" s="44"/>
      <c r="Q482" s="44"/>
      <c r="R482" s="44"/>
      <c r="S482" s="44"/>
      <c r="T482" s="44"/>
      <c r="U482" s="44"/>
      <c r="V482" s="71"/>
      <c r="W482" s="71"/>
      <c r="Y482" s="44"/>
      <c r="Z482" s="44"/>
    </row>
    <row r="483" spans="1:26" x14ac:dyDescent="0.3">
      <c r="A483" s="44"/>
      <c r="B483" s="70"/>
      <c r="C483" s="71"/>
      <c r="D483" s="71"/>
      <c r="E483" s="71"/>
      <c r="F483" s="71"/>
      <c r="G483" s="71"/>
      <c r="H483" s="71"/>
      <c r="I483" s="71"/>
      <c r="J483" s="71"/>
      <c r="K483" s="71"/>
      <c r="L483" s="71"/>
      <c r="M483" s="72"/>
      <c r="N483" s="44"/>
      <c r="O483" s="44"/>
      <c r="P483" s="44"/>
      <c r="Q483" s="44"/>
      <c r="R483" s="44"/>
      <c r="S483" s="44"/>
      <c r="T483" s="44"/>
      <c r="U483" s="44"/>
      <c r="V483" s="71"/>
      <c r="W483" s="71"/>
      <c r="Y483" s="44"/>
      <c r="Z483" s="44"/>
    </row>
    <row r="484" spans="1:26" x14ac:dyDescent="0.3">
      <c r="A484" s="44"/>
      <c r="B484" s="70"/>
      <c r="C484" s="71"/>
      <c r="D484" s="71"/>
      <c r="E484" s="71"/>
      <c r="F484" s="71"/>
      <c r="G484" s="71"/>
      <c r="H484" s="71"/>
      <c r="I484" s="71"/>
      <c r="J484" s="71"/>
      <c r="K484" s="71"/>
      <c r="L484" s="71"/>
      <c r="M484" s="72"/>
      <c r="N484" s="44"/>
      <c r="O484" s="44"/>
      <c r="P484" s="44"/>
      <c r="Q484" s="44"/>
      <c r="R484" s="44"/>
      <c r="S484" s="44"/>
      <c r="T484" s="44"/>
      <c r="U484" s="44"/>
      <c r="V484" s="71"/>
      <c r="W484" s="71"/>
      <c r="Y484" s="44"/>
      <c r="Z484" s="44"/>
    </row>
    <row r="485" spans="1:26" x14ac:dyDescent="0.3">
      <c r="A485" s="44"/>
      <c r="B485" s="70"/>
      <c r="C485" s="71"/>
      <c r="D485" s="71"/>
      <c r="E485" s="71"/>
      <c r="F485" s="71"/>
      <c r="G485" s="71"/>
      <c r="H485" s="71"/>
      <c r="I485" s="71"/>
      <c r="J485" s="71"/>
      <c r="K485" s="71"/>
      <c r="L485" s="71"/>
      <c r="M485" s="72"/>
      <c r="N485" s="44"/>
      <c r="O485" s="44"/>
      <c r="P485" s="44"/>
      <c r="Q485" s="44"/>
      <c r="R485" s="44"/>
      <c r="S485" s="44"/>
      <c r="T485" s="44"/>
      <c r="U485" s="44"/>
      <c r="V485" s="71"/>
      <c r="W485" s="71"/>
      <c r="Y485" s="44"/>
      <c r="Z485" s="44"/>
    </row>
    <row r="486" spans="1:26" x14ac:dyDescent="0.3">
      <c r="A486" s="44"/>
      <c r="B486" s="70"/>
      <c r="C486" s="71"/>
      <c r="D486" s="71"/>
      <c r="E486" s="71"/>
      <c r="F486" s="71"/>
      <c r="G486" s="71"/>
      <c r="H486" s="71"/>
      <c r="I486" s="71"/>
      <c r="J486" s="71"/>
      <c r="K486" s="71"/>
      <c r="L486" s="71"/>
      <c r="M486" s="72"/>
      <c r="N486" s="44"/>
      <c r="O486" s="44"/>
      <c r="P486" s="44"/>
      <c r="Q486" s="44"/>
      <c r="R486" s="44"/>
      <c r="S486" s="44"/>
      <c r="T486" s="44"/>
      <c r="U486" s="44"/>
      <c r="V486" s="71"/>
      <c r="W486" s="71"/>
      <c r="Y486" s="44"/>
      <c r="Z486" s="44"/>
    </row>
    <row r="487" spans="1:26" x14ac:dyDescent="0.3">
      <c r="A487" s="44"/>
      <c r="B487" s="70"/>
      <c r="C487" s="71"/>
      <c r="D487" s="71"/>
      <c r="E487" s="71"/>
      <c r="F487" s="71"/>
      <c r="G487" s="71"/>
      <c r="H487" s="71"/>
      <c r="I487" s="71"/>
      <c r="J487" s="71"/>
      <c r="K487" s="71"/>
      <c r="L487" s="71"/>
      <c r="M487" s="72"/>
      <c r="N487" s="44"/>
      <c r="O487" s="44"/>
      <c r="P487" s="44"/>
      <c r="Q487" s="44"/>
      <c r="R487" s="44"/>
      <c r="S487" s="44"/>
      <c r="T487" s="44"/>
      <c r="U487" s="44"/>
      <c r="V487" s="71"/>
      <c r="W487" s="71"/>
      <c r="Y487" s="44"/>
      <c r="Z487" s="44"/>
    </row>
    <row r="488" spans="1:26" x14ac:dyDescent="0.3">
      <c r="A488" s="44"/>
      <c r="B488" s="70"/>
      <c r="C488" s="71"/>
      <c r="D488" s="71"/>
      <c r="E488" s="71"/>
      <c r="F488" s="71"/>
      <c r="G488" s="71"/>
      <c r="H488" s="71"/>
      <c r="I488" s="71"/>
      <c r="J488" s="71"/>
      <c r="K488" s="71"/>
      <c r="L488" s="71"/>
      <c r="M488" s="72"/>
      <c r="N488" s="44"/>
      <c r="O488" s="44"/>
      <c r="P488" s="44"/>
      <c r="Q488" s="44"/>
      <c r="R488" s="44"/>
      <c r="S488" s="44"/>
      <c r="T488" s="44"/>
      <c r="U488" s="44"/>
      <c r="V488" s="71"/>
      <c r="W488" s="71"/>
      <c r="Y488" s="44"/>
      <c r="Z488" s="44"/>
    </row>
    <row r="489" spans="1:26" x14ac:dyDescent="0.3">
      <c r="A489" s="44"/>
      <c r="B489" s="70"/>
      <c r="C489" s="71"/>
      <c r="D489" s="71"/>
      <c r="E489" s="71"/>
      <c r="F489" s="71"/>
      <c r="G489" s="71"/>
      <c r="H489" s="71"/>
      <c r="I489" s="71"/>
      <c r="J489" s="71"/>
      <c r="K489" s="71"/>
      <c r="L489" s="71"/>
      <c r="M489" s="72"/>
      <c r="N489" s="44"/>
      <c r="O489" s="44"/>
      <c r="P489" s="44"/>
      <c r="Q489" s="44"/>
      <c r="R489" s="44"/>
      <c r="S489" s="44"/>
      <c r="T489" s="44"/>
      <c r="U489" s="44"/>
      <c r="V489" s="71"/>
      <c r="W489" s="71"/>
      <c r="Y489" s="44"/>
      <c r="Z489" s="44"/>
    </row>
    <row r="490" spans="1:26" x14ac:dyDescent="0.3">
      <c r="A490" s="44"/>
      <c r="B490" s="70"/>
      <c r="C490" s="71"/>
      <c r="D490" s="71"/>
      <c r="E490" s="71"/>
      <c r="F490" s="71"/>
      <c r="G490" s="71"/>
      <c r="H490" s="71"/>
      <c r="I490" s="71"/>
      <c r="J490" s="71"/>
      <c r="K490" s="71"/>
      <c r="L490" s="71"/>
      <c r="M490" s="72"/>
      <c r="N490" s="44"/>
      <c r="O490" s="44"/>
      <c r="P490" s="44"/>
      <c r="Q490" s="44"/>
      <c r="R490" s="44"/>
      <c r="S490" s="44"/>
      <c r="T490" s="44"/>
      <c r="U490" s="44"/>
      <c r="V490" s="71"/>
      <c r="W490" s="71"/>
      <c r="Y490" s="44"/>
      <c r="Z490" s="44"/>
    </row>
    <row r="491" spans="1:26" x14ac:dyDescent="0.3">
      <c r="A491" s="44"/>
      <c r="B491" s="70"/>
      <c r="C491" s="71"/>
      <c r="D491" s="71"/>
      <c r="E491" s="71"/>
      <c r="F491" s="71"/>
      <c r="G491" s="71"/>
      <c r="H491" s="71"/>
      <c r="I491" s="71"/>
      <c r="J491" s="71"/>
      <c r="K491" s="71"/>
      <c r="L491" s="71"/>
      <c r="M491" s="72"/>
      <c r="N491" s="44"/>
      <c r="O491" s="44"/>
      <c r="P491" s="44"/>
      <c r="Q491" s="44"/>
      <c r="R491" s="44"/>
      <c r="S491" s="44"/>
      <c r="T491" s="44"/>
      <c r="U491" s="44"/>
      <c r="V491" s="71"/>
      <c r="W491" s="71"/>
      <c r="Y491" s="44"/>
      <c r="Z491" s="44"/>
    </row>
    <row r="492" spans="1:26" x14ac:dyDescent="0.3">
      <c r="A492" s="44"/>
      <c r="B492" s="70"/>
      <c r="C492" s="71"/>
      <c r="D492" s="71"/>
      <c r="E492" s="71"/>
      <c r="F492" s="71"/>
      <c r="G492" s="71"/>
      <c r="H492" s="71"/>
      <c r="I492" s="71"/>
      <c r="J492" s="71"/>
      <c r="K492" s="71"/>
      <c r="L492" s="71"/>
      <c r="M492" s="72"/>
      <c r="N492" s="44"/>
      <c r="O492" s="44"/>
      <c r="P492" s="44"/>
      <c r="Q492" s="44"/>
      <c r="R492" s="44"/>
      <c r="S492" s="44"/>
      <c r="T492" s="44"/>
      <c r="U492" s="44"/>
      <c r="V492" s="71"/>
      <c r="W492" s="71"/>
      <c r="Y492" s="44"/>
      <c r="Z492" s="44"/>
    </row>
    <row r="493" spans="1:26" x14ac:dyDescent="0.3">
      <c r="A493" s="44"/>
      <c r="B493" s="70"/>
      <c r="C493" s="71"/>
      <c r="D493" s="71"/>
      <c r="E493" s="71"/>
      <c r="F493" s="71"/>
      <c r="G493" s="71"/>
      <c r="H493" s="71"/>
      <c r="I493" s="71"/>
      <c r="J493" s="71"/>
      <c r="K493" s="71"/>
      <c r="L493" s="71"/>
      <c r="M493" s="72"/>
      <c r="N493" s="44"/>
      <c r="O493" s="44"/>
      <c r="P493" s="44"/>
      <c r="Q493" s="44"/>
      <c r="R493" s="44"/>
      <c r="S493" s="44"/>
      <c r="T493" s="44"/>
      <c r="U493" s="44"/>
      <c r="V493" s="71"/>
      <c r="W493" s="71"/>
      <c r="Y493" s="44"/>
      <c r="Z493" s="44"/>
    </row>
    <row r="494" spans="1:26" x14ac:dyDescent="0.3">
      <c r="A494" s="44"/>
      <c r="B494" s="70"/>
      <c r="C494" s="71"/>
      <c r="D494" s="71"/>
      <c r="E494" s="71"/>
      <c r="F494" s="71"/>
      <c r="G494" s="71"/>
      <c r="H494" s="71"/>
      <c r="I494" s="71"/>
      <c r="J494" s="71"/>
      <c r="K494" s="71"/>
      <c r="L494" s="71"/>
      <c r="M494" s="72"/>
      <c r="N494" s="44"/>
      <c r="O494" s="44"/>
      <c r="P494" s="44"/>
      <c r="Q494" s="44"/>
      <c r="R494" s="44"/>
      <c r="S494" s="44"/>
      <c r="T494" s="44"/>
      <c r="U494" s="44"/>
      <c r="V494" s="71"/>
      <c r="W494" s="71"/>
      <c r="Y494" s="44"/>
      <c r="Z494" s="44"/>
    </row>
    <row r="495" spans="1:26" x14ac:dyDescent="0.3">
      <c r="A495" s="44"/>
      <c r="B495" s="70"/>
      <c r="C495" s="71"/>
      <c r="D495" s="71"/>
      <c r="E495" s="71"/>
      <c r="F495" s="71"/>
      <c r="G495" s="71"/>
      <c r="H495" s="71"/>
      <c r="I495" s="71"/>
      <c r="J495" s="71"/>
      <c r="K495" s="71"/>
      <c r="L495" s="71"/>
      <c r="M495" s="72"/>
      <c r="N495" s="44"/>
      <c r="O495" s="44"/>
      <c r="P495" s="44"/>
      <c r="Q495" s="44"/>
      <c r="R495" s="44"/>
      <c r="S495" s="44"/>
      <c r="T495" s="44"/>
      <c r="U495" s="44"/>
      <c r="V495" s="71"/>
      <c r="W495" s="71"/>
      <c r="Y495" s="44"/>
      <c r="Z495" s="44"/>
    </row>
    <row r="496" spans="1:26" x14ac:dyDescent="0.3">
      <c r="A496" s="44"/>
      <c r="B496" s="70"/>
      <c r="C496" s="71"/>
      <c r="D496" s="71"/>
      <c r="E496" s="71"/>
      <c r="F496" s="71"/>
      <c r="G496" s="71"/>
      <c r="H496" s="71"/>
      <c r="I496" s="71"/>
      <c r="J496" s="71"/>
      <c r="K496" s="71"/>
      <c r="L496" s="71"/>
      <c r="M496" s="72"/>
      <c r="N496" s="44"/>
      <c r="O496" s="44"/>
      <c r="P496" s="44"/>
      <c r="Q496" s="44"/>
      <c r="R496" s="44"/>
      <c r="S496" s="44"/>
      <c r="T496" s="44"/>
      <c r="U496" s="44"/>
      <c r="V496" s="71"/>
      <c r="W496" s="71"/>
      <c r="Y496" s="44"/>
      <c r="Z496" s="44"/>
    </row>
    <row r="497" spans="1:26" x14ac:dyDescent="0.3">
      <c r="A497" s="44"/>
      <c r="B497" s="70"/>
      <c r="C497" s="71"/>
      <c r="D497" s="71"/>
      <c r="E497" s="71"/>
      <c r="F497" s="71"/>
      <c r="G497" s="71"/>
      <c r="H497" s="71"/>
      <c r="I497" s="71"/>
      <c r="J497" s="71"/>
      <c r="K497" s="71"/>
      <c r="L497" s="71"/>
      <c r="M497" s="72"/>
      <c r="N497" s="44"/>
      <c r="O497" s="44"/>
      <c r="P497" s="44"/>
      <c r="Q497" s="44"/>
      <c r="R497" s="44"/>
      <c r="S497" s="44"/>
      <c r="T497" s="44"/>
      <c r="U497" s="44"/>
      <c r="V497" s="71"/>
      <c r="W497" s="71"/>
      <c r="Y497" s="44"/>
      <c r="Z497" s="44"/>
    </row>
    <row r="498" spans="1:26" x14ac:dyDescent="0.3">
      <c r="A498" s="44"/>
      <c r="B498" s="70"/>
      <c r="C498" s="71"/>
      <c r="D498" s="71"/>
      <c r="E498" s="71"/>
      <c r="F498" s="71"/>
      <c r="G498" s="71"/>
      <c r="H498" s="71"/>
      <c r="I498" s="71"/>
      <c r="J498" s="71"/>
      <c r="K498" s="71"/>
      <c r="L498" s="71"/>
      <c r="M498" s="72"/>
      <c r="N498" s="44"/>
      <c r="O498" s="44"/>
      <c r="P498" s="44"/>
      <c r="Q498" s="44"/>
      <c r="R498" s="44"/>
      <c r="S498" s="44"/>
      <c r="T498" s="44"/>
      <c r="U498" s="44"/>
      <c r="V498" s="71"/>
      <c r="W498" s="71"/>
      <c r="Y498" s="44"/>
      <c r="Z498" s="44"/>
    </row>
    <row r="499" spans="1:26" x14ac:dyDescent="0.3">
      <c r="A499" s="44"/>
      <c r="B499" s="70"/>
      <c r="C499" s="71"/>
      <c r="D499" s="71"/>
      <c r="E499" s="71"/>
      <c r="F499" s="71"/>
      <c r="G499" s="71"/>
      <c r="H499" s="71"/>
      <c r="I499" s="71"/>
      <c r="J499" s="71"/>
      <c r="K499" s="71"/>
      <c r="L499" s="71"/>
      <c r="M499" s="72"/>
      <c r="N499" s="44"/>
      <c r="O499" s="44"/>
      <c r="P499" s="44"/>
      <c r="Q499" s="44"/>
      <c r="R499" s="44"/>
      <c r="S499" s="44"/>
      <c r="T499" s="44"/>
      <c r="U499" s="44"/>
      <c r="V499" s="71"/>
      <c r="W499" s="71"/>
      <c r="Y499" s="44"/>
      <c r="Z499" s="44"/>
    </row>
    <row r="500" spans="1:26" x14ac:dyDescent="0.3">
      <c r="A500" s="44"/>
      <c r="B500" s="70"/>
      <c r="C500" s="71"/>
      <c r="D500" s="71"/>
      <c r="E500" s="71"/>
      <c r="F500" s="71"/>
      <c r="G500" s="71"/>
      <c r="H500" s="71"/>
      <c r="I500" s="71"/>
      <c r="J500" s="71"/>
      <c r="K500" s="71"/>
      <c r="L500" s="71"/>
      <c r="M500" s="72"/>
      <c r="N500" s="44"/>
      <c r="O500" s="44"/>
      <c r="P500" s="44"/>
      <c r="Q500" s="44"/>
      <c r="R500" s="44"/>
      <c r="S500" s="44"/>
      <c r="T500" s="44"/>
      <c r="U500" s="44"/>
      <c r="V500" s="71"/>
      <c r="W500" s="71"/>
      <c r="Y500" s="44"/>
      <c r="Z500" s="44"/>
    </row>
    <row r="501" spans="1:26" x14ac:dyDescent="0.3">
      <c r="A501" s="44"/>
      <c r="B501" s="70"/>
      <c r="C501" s="71"/>
      <c r="D501" s="71"/>
      <c r="E501" s="71"/>
      <c r="F501" s="71"/>
      <c r="G501" s="71"/>
      <c r="H501" s="71"/>
      <c r="I501" s="71"/>
      <c r="J501" s="71"/>
      <c r="K501" s="71"/>
      <c r="L501" s="71"/>
      <c r="M501" s="72"/>
      <c r="N501" s="44"/>
      <c r="O501" s="44"/>
      <c r="P501" s="44"/>
      <c r="Q501" s="44"/>
      <c r="R501" s="44"/>
      <c r="S501" s="44"/>
      <c r="T501" s="44"/>
      <c r="U501" s="44"/>
      <c r="V501" s="71"/>
      <c r="W501" s="71"/>
      <c r="Y501" s="44"/>
      <c r="Z501" s="44"/>
    </row>
    <row r="502" spans="1:26" x14ac:dyDescent="0.3">
      <c r="A502" s="44"/>
      <c r="B502" s="70"/>
      <c r="C502" s="71"/>
      <c r="D502" s="71"/>
      <c r="E502" s="71"/>
      <c r="F502" s="71"/>
      <c r="G502" s="71"/>
      <c r="H502" s="71"/>
      <c r="I502" s="71"/>
      <c r="J502" s="71"/>
      <c r="K502" s="71"/>
      <c r="L502" s="71"/>
      <c r="M502" s="72"/>
      <c r="N502" s="44"/>
      <c r="O502" s="44"/>
      <c r="P502" s="44"/>
      <c r="Q502" s="44"/>
      <c r="R502" s="44"/>
      <c r="S502" s="44"/>
      <c r="T502" s="44"/>
      <c r="U502" s="44"/>
      <c r="V502" s="71"/>
      <c r="W502" s="71"/>
      <c r="Y502" s="44"/>
      <c r="Z502" s="44"/>
    </row>
    <row r="503" spans="1:26" x14ac:dyDescent="0.3">
      <c r="A503" s="44"/>
      <c r="B503" s="70"/>
      <c r="C503" s="71"/>
      <c r="D503" s="71"/>
      <c r="E503" s="71"/>
      <c r="F503" s="71"/>
      <c r="G503" s="71"/>
      <c r="H503" s="71"/>
      <c r="I503" s="71"/>
      <c r="J503" s="71"/>
      <c r="K503" s="71"/>
      <c r="L503" s="71"/>
      <c r="M503" s="72"/>
      <c r="N503" s="44"/>
      <c r="O503" s="44"/>
      <c r="P503" s="44"/>
      <c r="Q503" s="44"/>
      <c r="R503" s="44"/>
      <c r="S503" s="44"/>
      <c r="T503" s="44"/>
      <c r="U503" s="44"/>
      <c r="V503" s="71"/>
      <c r="W503" s="71"/>
      <c r="Y503" s="44"/>
      <c r="Z503" s="44"/>
    </row>
    <row r="504" spans="1:26" x14ac:dyDescent="0.3">
      <c r="A504" s="44"/>
      <c r="B504" s="70"/>
      <c r="C504" s="71"/>
      <c r="D504" s="71"/>
      <c r="E504" s="71"/>
      <c r="F504" s="71"/>
      <c r="G504" s="71"/>
      <c r="H504" s="71"/>
      <c r="I504" s="71"/>
      <c r="J504" s="71"/>
      <c r="K504" s="71"/>
      <c r="L504" s="71"/>
      <c r="M504" s="72"/>
      <c r="N504" s="44"/>
      <c r="O504" s="44"/>
      <c r="P504" s="44"/>
      <c r="Q504" s="44"/>
      <c r="R504" s="44"/>
      <c r="S504" s="44"/>
      <c r="T504" s="44"/>
      <c r="U504" s="44"/>
      <c r="V504" s="71"/>
      <c r="W504" s="71"/>
      <c r="Y504" s="44"/>
      <c r="Z504" s="44"/>
    </row>
    <row r="505" spans="1:26" x14ac:dyDescent="0.3">
      <c r="A505" s="44"/>
      <c r="B505" s="70"/>
      <c r="C505" s="71"/>
      <c r="D505" s="71"/>
      <c r="E505" s="71"/>
      <c r="F505" s="71"/>
      <c r="G505" s="71"/>
      <c r="H505" s="71"/>
      <c r="I505" s="71"/>
      <c r="J505" s="71"/>
      <c r="K505" s="71"/>
      <c r="L505" s="71"/>
      <c r="M505" s="72"/>
      <c r="N505" s="44"/>
      <c r="O505" s="44"/>
      <c r="P505" s="44"/>
      <c r="Q505" s="44"/>
      <c r="R505" s="44"/>
      <c r="S505" s="44"/>
      <c r="T505" s="44"/>
      <c r="U505" s="44"/>
      <c r="V505" s="71"/>
      <c r="W505" s="71"/>
      <c r="Y505" s="44"/>
      <c r="Z505" s="44"/>
    </row>
    <row r="506" spans="1:26" x14ac:dyDescent="0.3">
      <c r="A506" s="44"/>
      <c r="B506" s="70"/>
      <c r="C506" s="71"/>
      <c r="D506" s="71"/>
      <c r="E506" s="71"/>
      <c r="F506" s="71"/>
      <c r="G506" s="71"/>
      <c r="H506" s="71"/>
      <c r="I506" s="71"/>
      <c r="J506" s="71"/>
      <c r="K506" s="71"/>
      <c r="L506" s="71"/>
      <c r="M506" s="72"/>
      <c r="N506" s="44"/>
      <c r="O506" s="44"/>
      <c r="P506" s="44"/>
      <c r="Q506" s="44"/>
      <c r="R506" s="44"/>
      <c r="S506" s="44"/>
      <c r="T506" s="44"/>
      <c r="U506" s="44"/>
      <c r="V506" s="71"/>
      <c r="W506" s="71"/>
      <c r="Y506" s="44"/>
      <c r="Z506" s="44"/>
    </row>
    <row r="507" spans="1:26" x14ac:dyDescent="0.3">
      <c r="A507" s="44"/>
      <c r="B507" s="70"/>
      <c r="C507" s="71"/>
      <c r="D507" s="71"/>
      <c r="E507" s="71"/>
      <c r="F507" s="71"/>
      <c r="G507" s="71"/>
      <c r="H507" s="71"/>
      <c r="I507" s="71"/>
      <c r="J507" s="71"/>
      <c r="K507" s="71"/>
      <c r="L507" s="71"/>
      <c r="M507" s="72"/>
      <c r="N507" s="44"/>
      <c r="O507" s="44"/>
      <c r="P507" s="44"/>
      <c r="Q507" s="44"/>
      <c r="R507" s="44"/>
      <c r="S507" s="44"/>
      <c r="T507" s="44"/>
      <c r="U507" s="44"/>
      <c r="V507" s="71"/>
      <c r="W507" s="71"/>
      <c r="Y507" s="44"/>
      <c r="Z507" s="44"/>
    </row>
    <row r="508" spans="1:26" x14ac:dyDescent="0.3">
      <c r="A508" s="44"/>
      <c r="B508" s="70"/>
      <c r="C508" s="71"/>
      <c r="D508" s="71"/>
      <c r="E508" s="71"/>
      <c r="F508" s="71"/>
      <c r="G508" s="71"/>
      <c r="H508" s="71"/>
      <c r="I508" s="71"/>
      <c r="J508" s="71"/>
      <c r="K508" s="71"/>
      <c r="L508" s="71"/>
      <c r="M508" s="72"/>
      <c r="N508" s="44"/>
      <c r="O508" s="44"/>
      <c r="P508" s="44"/>
      <c r="Q508" s="44"/>
      <c r="R508" s="44"/>
      <c r="S508" s="44"/>
      <c r="T508" s="44"/>
      <c r="U508" s="44"/>
      <c r="V508" s="71"/>
      <c r="W508" s="71"/>
      <c r="Y508" s="44"/>
      <c r="Z508" s="44"/>
    </row>
    <row r="509" spans="1:26" x14ac:dyDescent="0.3">
      <c r="A509" s="44"/>
      <c r="B509" s="70"/>
      <c r="C509" s="71"/>
      <c r="D509" s="71"/>
      <c r="E509" s="71"/>
      <c r="F509" s="71"/>
      <c r="G509" s="71"/>
      <c r="H509" s="71"/>
      <c r="I509" s="71"/>
      <c r="J509" s="71"/>
      <c r="K509" s="71"/>
      <c r="L509" s="71"/>
      <c r="M509" s="72"/>
      <c r="N509" s="44"/>
      <c r="O509" s="44"/>
      <c r="P509" s="44"/>
      <c r="Q509" s="44"/>
      <c r="R509" s="44"/>
      <c r="S509" s="44"/>
      <c r="T509" s="44"/>
      <c r="U509" s="44"/>
      <c r="V509" s="71"/>
      <c r="W509" s="71"/>
      <c r="Y509" s="44"/>
      <c r="Z509" s="44"/>
    </row>
    <row r="510" spans="1:26" x14ac:dyDescent="0.3">
      <c r="A510" s="44"/>
      <c r="B510" s="70"/>
      <c r="C510" s="71"/>
      <c r="D510" s="71"/>
      <c r="E510" s="71"/>
      <c r="F510" s="71"/>
      <c r="G510" s="71"/>
      <c r="H510" s="71"/>
      <c r="I510" s="71"/>
      <c r="J510" s="71"/>
      <c r="K510" s="71"/>
      <c r="L510" s="71"/>
      <c r="M510" s="72"/>
      <c r="N510" s="44"/>
      <c r="O510" s="44"/>
      <c r="P510" s="44"/>
      <c r="Q510" s="44"/>
      <c r="R510" s="44"/>
      <c r="S510" s="44"/>
      <c r="T510" s="44"/>
      <c r="U510" s="44"/>
      <c r="V510" s="71"/>
      <c r="W510" s="71"/>
      <c r="Y510" s="44"/>
      <c r="Z510" s="44"/>
    </row>
    <row r="511" spans="1:26" x14ac:dyDescent="0.3">
      <c r="A511" s="44"/>
      <c r="B511" s="70"/>
      <c r="C511" s="71"/>
      <c r="D511" s="71"/>
      <c r="E511" s="71"/>
      <c r="F511" s="71"/>
      <c r="G511" s="71"/>
      <c r="H511" s="71"/>
      <c r="I511" s="71"/>
      <c r="J511" s="71"/>
      <c r="K511" s="71"/>
      <c r="L511" s="71"/>
      <c r="M511" s="72"/>
      <c r="N511" s="44"/>
      <c r="O511" s="44"/>
      <c r="P511" s="44"/>
      <c r="Q511" s="44"/>
      <c r="R511" s="44"/>
      <c r="S511" s="44"/>
      <c r="T511" s="44"/>
      <c r="U511" s="44"/>
      <c r="V511" s="71"/>
      <c r="W511" s="71"/>
      <c r="Y511" s="44"/>
      <c r="Z511" s="44"/>
    </row>
    <row r="512" spans="1:26" x14ac:dyDescent="0.3">
      <c r="A512" s="44"/>
      <c r="B512" s="70"/>
      <c r="C512" s="71"/>
      <c r="D512" s="71"/>
      <c r="E512" s="71"/>
      <c r="F512" s="71"/>
      <c r="G512" s="71"/>
      <c r="H512" s="71"/>
      <c r="I512" s="71"/>
      <c r="J512" s="71"/>
      <c r="K512" s="71"/>
      <c r="L512" s="71"/>
      <c r="M512" s="72"/>
      <c r="N512" s="44"/>
      <c r="O512" s="44"/>
      <c r="P512" s="44"/>
      <c r="Q512" s="44"/>
      <c r="R512" s="44"/>
      <c r="S512" s="44"/>
      <c r="T512" s="44"/>
      <c r="U512" s="44"/>
      <c r="V512" s="71"/>
      <c r="W512" s="71"/>
      <c r="Y512" s="44"/>
      <c r="Z512" s="44"/>
    </row>
    <row r="513" spans="1:26" x14ac:dyDescent="0.3">
      <c r="A513" s="44"/>
      <c r="B513" s="70"/>
      <c r="C513" s="71"/>
      <c r="D513" s="71"/>
      <c r="E513" s="71"/>
      <c r="F513" s="71"/>
      <c r="G513" s="71"/>
      <c r="H513" s="71"/>
      <c r="I513" s="71"/>
      <c r="J513" s="71"/>
      <c r="K513" s="71"/>
      <c r="L513" s="71"/>
      <c r="M513" s="72"/>
      <c r="N513" s="44"/>
      <c r="O513" s="44"/>
      <c r="P513" s="44"/>
      <c r="Q513" s="44"/>
      <c r="R513" s="44"/>
      <c r="S513" s="44"/>
      <c r="T513" s="44"/>
      <c r="U513" s="44"/>
      <c r="V513" s="71"/>
      <c r="W513" s="71"/>
      <c r="Y513" s="44"/>
      <c r="Z513" s="44"/>
    </row>
    <row r="514" spans="1:26" x14ac:dyDescent="0.3">
      <c r="A514" s="44"/>
      <c r="B514" s="70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2"/>
      <c r="N514" s="44"/>
      <c r="O514" s="44"/>
      <c r="P514" s="44"/>
      <c r="Q514" s="44"/>
      <c r="R514" s="44"/>
      <c r="S514" s="44"/>
      <c r="T514" s="44"/>
      <c r="U514" s="44"/>
      <c r="V514" s="71"/>
      <c r="W514" s="71"/>
      <c r="Y514" s="44"/>
      <c r="Z514" s="44"/>
    </row>
    <row r="515" spans="1:26" x14ac:dyDescent="0.3">
      <c r="A515" s="44"/>
      <c r="B515" s="70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2"/>
      <c r="N515" s="44"/>
      <c r="O515" s="44"/>
      <c r="P515" s="44"/>
      <c r="Q515" s="44"/>
      <c r="R515" s="44"/>
      <c r="S515" s="44"/>
      <c r="T515" s="44"/>
      <c r="U515" s="44"/>
      <c r="V515" s="71"/>
      <c r="W515" s="71"/>
      <c r="Y515" s="44"/>
      <c r="Z515" s="44"/>
    </row>
    <row r="516" spans="1:26" x14ac:dyDescent="0.3">
      <c r="A516" s="44"/>
      <c r="B516" s="70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2"/>
      <c r="N516" s="44"/>
      <c r="O516" s="44"/>
      <c r="P516" s="44"/>
      <c r="Q516" s="44"/>
      <c r="R516" s="44"/>
      <c r="S516" s="44"/>
      <c r="T516" s="44"/>
      <c r="U516" s="44"/>
      <c r="V516" s="71"/>
      <c r="W516" s="71"/>
      <c r="Y516" s="44"/>
      <c r="Z516" s="44"/>
    </row>
    <row r="517" spans="1:26" x14ac:dyDescent="0.3">
      <c r="A517" s="44"/>
      <c r="B517" s="70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2"/>
      <c r="N517" s="44"/>
      <c r="O517" s="44"/>
      <c r="P517" s="44"/>
      <c r="Q517" s="44"/>
      <c r="R517" s="44"/>
      <c r="S517" s="44"/>
      <c r="T517" s="44"/>
      <c r="U517" s="44"/>
      <c r="V517" s="71"/>
      <c r="W517" s="71"/>
      <c r="Y517" s="44"/>
      <c r="Z517" s="44"/>
    </row>
    <row r="518" spans="1:26" x14ac:dyDescent="0.3">
      <c r="A518" s="44"/>
      <c r="B518" s="70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2"/>
      <c r="N518" s="44"/>
      <c r="O518" s="44"/>
      <c r="P518" s="44"/>
      <c r="Q518" s="44"/>
      <c r="R518" s="44"/>
      <c r="S518" s="44"/>
      <c r="T518" s="44"/>
      <c r="U518" s="44"/>
      <c r="V518" s="71"/>
      <c r="W518" s="71"/>
      <c r="Y518" s="44"/>
      <c r="Z518" s="44"/>
    </row>
    <row r="519" spans="1:26" x14ac:dyDescent="0.3">
      <c r="A519" s="44"/>
      <c r="B519" s="70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2"/>
      <c r="N519" s="44"/>
      <c r="O519" s="44"/>
      <c r="P519" s="44"/>
      <c r="Q519" s="44"/>
      <c r="R519" s="44"/>
      <c r="S519" s="44"/>
      <c r="T519" s="44"/>
      <c r="U519" s="44"/>
      <c r="V519" s="71"/>
      <c r="W519" s="71"/>
      <c r="Y519" s="44"/>
      <c r="Z519" s="44"/>
    </row>
    <row r="520" spans="1:26" x14ac:dyDescent="0.3">
      <c r="A520" s="44"/>
      <c r="B520" s="70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2"/>
      <c r="N520" s="44"/>
      <c r="O520" s="44"/>
      <c r="P520" s="44"/>
      <c r="Q520" s="44"/>
      <c r="R520" s="44"/>
      <c r="S520" s="44"/>
      <c r="T520" s="44"/>
      <c r="U520" s="44"/>
      <c r="V520" s="71"/>
      <c r="W520" s="71"/>
      <c r="Y520" s="44"/>
      <c r="Z520" s="44"/>
    </row>
    <row r="521" spans="1:26" x14ac:dyDescent="0.3">
      <c r="A521" s="44"/>
      <c r="B521" s="70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2"/>
      <c r="N521" s="44"/>
      <c r="O521" s="44"/>
      <c r="P521" s="44"/>
      <c r="Q521" s="44"/>
      <c r="R521" s="44"/>
      <c r="S521" s="44"/>
      <c r="T521" s="44"/>
      <c r="U521" s="44"/>
      <c r="V521" s="71"/>
      <c r="W521" s="71"/>
      <c r="Y521" s="44"/>
      <c r="Z521" s="44"/>
    </row>
    <row r="522" spans="1:26" x14ac:dyDescent="0.3">
      <c r="A522" s="44"/>
      <c r="B522" s="70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2"/>
      <c r="N522" s="44"/>
      <c r="O522" s="44"/>
      <c r="P522" s="44"/>
      <c r="Q522" s="44"/>
      <c r="R522" s="44"/>
      <c r="S522" s="44"/>
      <c r="T522" s="44"/>
      <c r="U522" s="44"/>
      <c r="V522" s="71"/>
      <c r="W522" s="71"/>
      <c r="Y522" s="44"/>
      <c r="Z522" s="44"/>
    </row>
    <row r="523" spans="1:26" x14ac:dyDescent="0.3">
      <c r="A523" s="44"/>
      <c r="B523" s="70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2"/>
      <c r="N523" s="44"/>
      <c r="O523" s="44"/>
      <c r="P523" s="44"/>
      <c r="Q523" s="44"/>
      <c r="R523" s="44"/>
      <c r="S523" s="44"/>
      <c r="T523" s="44"/>
      <c r="U523" s="44"/>
      <c r="V523" s="71"/>
      <c r="W523" s="71"/>
      <c r="Y523" s="44"/>
      <c r="Z523" s="44"/>
    </row>
    <row r="524" spans="1:26" x14ac:dyDescent="0.3">
      <c r="A524" s="44"/>
      <c r="B524" s="70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2"/>
      <c r="N524" s="44"/>
      <c r="O524" s="44"/>
      <c r="P524" s="44"/>
      <c r="Q524" s="44"/>
      <c r="R524" s="44"/>
      <c r="S524" s="44"/>
      <c r="T524" s="44"/>
      <c r="U524" s="44"/>
      <c r="V524" s="71"/>
      <c r="W524" s="71"/>
      <c r="Y524" s="44"/>
      <c r="Z524" s="44"/>
    </row>
    <row r="525" spans="1:26" x14ac:dyDescent="0.3">
      <c r="A525" s="44"/>
      <c r="B525" s="70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2"/>
      <c r="N525" s="44"/>
      <c r="O525" s="44"/>
      <c r="P525" s="44"/>
      <c r="Q525" s="44"/>
      <c r="R525" s="44"/>
      <c r="S525" s="44"/>
      <c r="T525" s="44"/>
      <c r="U525" s="44"/>
      <c r="V525" s="71"/>
      <c r="W525" s="71"/>
      <c r="Y525" s="44"/>
      <c r="Z525" s="44"/>
    </row>
    <row r="526" spans="1:26" x14ac:dyDescent="0.3">
      <c r="A526" s="44"/>
      <c r="B526" s="70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2"/>
      <c r="N526" s="44"/>
      <c r="O526" s="44"/>
      <c r="P526" s="44"/>
      <c r="Q526" s="44"/>
      <c r="R526" s="44"/>
      <c r="S526" s="44"/>
      <c r="T526" s="44"/>
      <c r="U526" s="44"/>
      <c r="V526" s="71"/>
      <c r="W526" s="71"/>
      <c r="Y526" s="44"/>
      <c r="Z526" s="44"/>
    </row>
    <row r="527" spans="1:26" x14ac:dyDescent="0.3">
      <c r="A527" s="44"/>
      <c r="B527" s="70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2"/>
      <c r="N527" s="44"/>
      <c r="O527" s="44"/>
      <c r="P527" s="44"/>
      <c r="Q527" s="44"/>
      <c r="R527" s="44"/>
      <c r="S527" s="44"/>
      <c r="T527" s="44"/>
      <c r="U527" s="44"/>
      <c r="V527" s="71"/>
      <c r="W527" s="71"/>
      <c r="Y527" s="44"/>
      <c r="Z527" s="44"/>
    </row>
    <row r="528" spans="1:26" x14ac:dyDescent="0.3">
      <c r="A528" s="44"/>
      <c r="B528" s="70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2"/>
      <c r="N528" s="44"/>
      <c r="O528" s="44"/>
      <c r="P528" s="44"/>
      <c r="Q528" s="44"/>
      <c r="R528" s="44"/>
      <c r="S528" s="44"/>
      <c r="T528" s="44"/>
      <c r="U528" s="44"/>
      <c r="V528" s="71"/>
      <c r="W528" s="71"/>
      <c r="Y528" s="44"/>
      <c r="Z528" s="44"/>
    </row>
    <row r="529" spans="1:26" x14ac:dyDescent="0.3">
      <c r="A529" s="44"/>
      <c r="B529" s="70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2"/>
      <c r="N529" s="44"/>
      <c r="O529" s="44"/>
      <c r="P529" s="44"/>
      <c r="Q529" s="44"/>
      <c r="R529" s="44"/>
      <c r="S529" s="44"/>
      <c r="T529" s="44"/>
      <c r="U529" s="44"/>
      <c r="V529" s="71"/>
      <c r="W529" s="71"/>
      <c r="Y529" s="44"/>
      <c r="Z529" s="44"/>
    </row>
    <row r="530" spans="1:26" x14ac:dyDescent="0.3">
      <c r="A530" s="44"/>
      <c r="B530" s="70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2"/>
      <c r="N530" s="44"/>
      <c r="O530" s="44"/>
      <c r="P530" s="44"/>
      <c r="Q530" s="44"/>
      <c r="R530" s="44"/>
      <c r="S530" s="44"/>
      <c r="T530" s="44"/>
      <c r="U530" s="44"/>
      <c r="V530" s="71"/>
      <c r="W530" s="71"/>
      <c r="Y530" s="44"/>
      <c r="Z530" s="44"/>
    </row>
    <row r="531" spans="1:26" x14ac:dyDescent="0.3">
      <c r="A531" s="44"/>
      <c r="B531" s="70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2"/>
      <c r="N531" s="44"/>
      <c r="O531" s="44"/>
      <c r="P531" s="44"/>
      <c r="Q531" s="44"/>
      <c r="R531" s="44"/>
      <c r="S531" s="44"/>
      <c r="T531" s="44"/>
      <c r="U531" s="44"/>
      <c r="V531" s="71"/>
      <c r="W531" s="71"/>
      <c r="Y531" s="44"/>
      <c r="Z531" s="44"/>
    </row>
    <row r="532" spans="1:26" x14ac:dyDescent="0.3">
      <c r="A532" s="44"/>
      <c r="B532" s="70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2"/>
      <c r="N532" s="44"/>
      <c r="O532" s="44"/>
      <c r="P532" s="44"/>
      <c r="Q532" s="44"/>
      <c r="R532" s="44"/>
      <c r="S532" s="44"/>
      <c r="T532" s="44"/>
      <c r="U532" s="44"/>
      <c r="V532" s="71"/>
      <c r="W532" s="71"/>
      <c r="Y532" s="44"/>
      <c r="Z532" s="44"/>
    </row>
    <row r="533" spans="1:26" x14ac:dyDescent="0.3">
      <c r="A533" s="44"/>
      <c r="B533" s="70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2"/>
      <c r="N533" s="44"/>
      <c r="O533" s="44"/>
      <c r="P533" s="44"/>
      <c r="Q533" s="44"/>
      <c r="R533" s="44"/>
      <c r="S533" s="44"/>
      <c r="T533" s="44"/>
      <c r="U533" s="44"/>
      <c r="V533" s="71"/>
      <c r="W533" s="71"/>
      <c r="Y533" s="44"/>
      <c r="Z533" s="44"/>
    </row>
    <row r="534" spans="1:26" x14ac:dyDescent="0.3">
      <c r="A534" s="44"/>
      <c r="B534" s="70"/>
      <c r="C534" s="71"/>
      <c r="D534" s="71"/>
      <c r="E534" s="71"/>
      <c r="F534" s="71"/>
      <c r="G534" s="71"/>
      <c r="H534" s="71"/>
      <c r="I534" s="71"/>
      <c r="J534" s="71"/>
      <c r="K534" s="71"/>
      <c r="L534" s="71"/>
      <c r="M534" s="72"/>
      <c r="N534" s="44"/>
      <c r="O534" s="44"/>
      <c r="P534" s="44"/>
      <c r="Q534" s="44"/>
      <c r="R534" s="44"/>
      <c r="S534" s="44"/>
      <c r="T534" s="44"/>
      <c r="U534" s="44"/>
      <c r="V534" s="71"/>
      <c r="W534" s="71"/>
      <c r="Y534" s="44"/>
      <c r="Z534" s="44"/>
    </row>
    <row r="535" spans="1:26" x14ac:dyDescent="0.3">
      <c r="A535" s="44"/>
      <c r="B535" s="70"/>
      <c r="C535" s="71"/>
      <c r="D535" s="71"/>
      <c r="E535" s="71"/>
      <c r="F535" s="71"/>
      <c r="G535" s="71"/>
      <c r="H535" s="71"/>
      <c r="I535" s="71"/>
      <c r="J535" s="71"/>
      <c r="K535" s="71"/>
      <c r="L535" s="71"/>
      <c r="M535" s="72"/>
      <c r="N535" s="44"/>
      <c r="O535" s="44"/>
      <c r="P535" s="44"/>
      <c r="Q535" s="44"/>
      <c r="R535" s="44"/>
      <c r="S535" s="44"/>
      <c r="T535" s="44"/>
      <c r="U535" s="44"/>
      <c r="V535" s="71"/>
      <c r="W535" s="71"/>
      <c r="Y535" s="44"/>
      <c r="Z535" s="44"/>
    </row>
    <row r="536" spans="1:26" x14ac:dyDescent="0.3">
      <c r="A536" s="44"/>
      <c r="B536" s="70"/>
      <c r="C536" s="71"/>
      <c r="D536" s="71"/>
      <c r="E536" s="71"/>
      <c r="F536" s="71"/>
      <c r="G536" s="71"/>
      <c r="H536" s="71"/>
      <c r="I536" s="71"/>
      <c r="J536" s="71"/>
      <c r="K536" s="71"/>
      <c r="L536" s="71"/>
      <c r="M536" s="72"/>
      <c r="N536" s="44"/>
      <c r="O536" s="44"/>
      <c r="P536" s="44"/>
      <c r="Q536" s="44"/>
      <c r="R536" s="44"/>
      <c r="S536" s="44"/>
      <c r="T536" s="44"/>
      <c r="U536" s="44"/>
      <c r="V536" s="71"/>
      <c r="W536" s="71"/>
      <c r="Y536" s="44"/>
      <c r="Z536" s="44"/>
    </row>
    <row r="537" spans="1:26" x14ac:dyDescent="0.3">
      <c r="A537" s="44"/>
      <c r="B537" s="70"/>
      <c r="C537" s="71"/>
      <c r="D537" s="71"/>
      <c r="E537" s="71"/>
      <c r="F537" s="71"/>
      <c r="G537" s="71"/>
      <c r="H537" s="71"/>
      <c r="I537" s="71"/>
      <c r="J537" s="71"/>
      <c r="K537" s="71"/>
      <c r="L537" s="71"/>
      <c r="M537" s="72"/>
      <c r="N537" s="44"/>
      <c r="O537" s="44"/>
      <c r="P537" s="44"/>
      <c r="Q537" s="44"/>
      <c r="R537" s="44"/>
      <c r="S537" s="44"/>
      <c r="T537" s="44"/>
      <c r="U537" s="44"/>
      <c r="V537" s="71"/>
      <c r="W537" s="71"/>
      <c r="Y537" s="44"/>
      <c r="Z537" s="44"/>
    </row>
    <row r="538" spans="1:26" x14ac:dyDescent="0.3">
      <c r="A538" s="44"/>
      <c r="B538" s="70"/>
      <c r="C538" s="71"/>
      <c r="D538" s="71"/>
      <c r="E538" s="71"/>
      <c r="F538" s="71"/>
      <c r="G538" s="71"/>
      <c r="H538" s="71"/>
      <c r="I538" s="71"/>
      <c r="J538" s="71"/>
      <c r="K538" s="71"/>
      <c r="L538" s="71"/>
      <c r="M538" s="72"/>
      <c r="N538" s="44"/>
      <c r="O538" s="44"/>
      <c r="P538" s="44"/>
      <c r="Q538" s="44"/>
      <c r="R538" s="44"/>
      <c r="S538" s="44"/>
      <c r="T538" s="44"/>
      <c r="U538" s="44"/>
      <c r="V538" s="71"/>
      <c r="W538" s="71"/>
      <c r="Y538" s="44"/>
      <c r="Z538" s="44"/>
    </row>
    <row r="539" spans="1:26" x14ac:dyDescent="0.3">
      <c r="A539" s="44"/>
      <c r="B539" s="70"/>
      <c r="C539" s="71"/>
      <c r="D539" s="71"/>
      <c r="E539" s="71"/>
      <c r="F539" s="71"/>
      <c r="G539" s="71"/>
      <c r="H539" s="71"/>
      <c r="I539" s="71"/>
      <c r="J539" s="71"/>
      <c r="K539" s="71"/>
      <c r="L539" s="71"/>
      <c r="M539" s="72"/>
      <c r="N539" s="44"/>
      <c r="O539" s="44"/>
      <c r="P539" s="44"/>
      <c r="Q539" s="44"/>
      <c r="R539" s="44"/>
      <c r="S539" s="44"/>
      <c r="T539" s="44"/>
      <c r="U539" s="44"/>
      <c r="V539" s="71"/>
      <c r="W539" s="71"/>
      <c r="Y539" s="44"/>
      <c r="Z539" s="44"/>
    </row>
    <row r="540" spans="1:26" x14ac:dyDescent="0.3">
      <c r="A540" s="44"/>
      <c r="B540" s="70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2"/>
      <c r="N540" s="44"/>
      <c r="O540" s="44"/>
      <c r="P540" s="44"/>
      <c r="Q540" s="44"/>
      <c r="R540" s="44"/>
      <c r="S540" s="44"/>
      <c r="T540" s="44"/>
      <c r="U540" s="44"/>
      <c r="V540" s="71"/>
      <c r="W540" s="71"/>
      <c r="Y540" s="44"/>
      <c r="Z540" s="44"/>
    </row>
    <row r="541" spans="1:26" x14ac:dyDescent="0.3">
      <c r="A541" s="44"/>
      <c r="B541" s="70"/>
      <c r="C541" s="71"/>
      <c r="D541" s="71"/>
      <c r="E541" s="71"/>
      <c r="F541" s="71"/>
      <c r="G541" s="71"/>
      <c r="H541" s="71"/>
      <c r="I541" s="71"/>
      <c r="J541" s="71"/>
      <c r="K541" s="71"/>
      <c r="L541" s="71"/>
      <c r="M541" s="72"/>
      <c r="N541" s="44"/>
      <c r="O541" s="44"/>
      <c r="P541" s="44"/>
      <c r="Q541" s="44"/>
      <c r="R541" s="44"/>
      <c r="S541" s="44"/>
      <c r="T541" s="44"/>
      <c r="U541" s="44"/>
      <c r="V541" s="71"/>
      <c r="W541" s="71"/>
      <c r="Y541" s="44"/>
      <c r="Z541" s="44"/>
    </row>
    <row r="542" spans="1:26" x14ac:dyDescent="0.3">
      <c r="A542" s="44"/>
      <c r="B542" s="70"/>
      <c r="C542" s="71"/>
      <c r="D542" s="71"/>
      <c r="E542" s="71"/>
      <c r="F542" s="71"/>
      <c r="G542" s="71"/>
      <c r="H542" s="71"/>
      <c r="I542" s="71"/>
      <c r="J542" s="71"/>
      <c r="K542" s="71"/>
      <c r="L542" s="71"/>
      <c r="M542" s="72"/>
      <c r="N542" s="44"/>
      <c r="O542" s="44"/>
      <c r="P542" s="44"/>
      <c r="Q542" s="44"/>
      <c r="R542" s="44"/>
      <c r="S542" s="44"/>
      <c r="T542" s="44"/>
      <c r="U542" s="44"/>
      <c r="V542" s="71"/>
      <c r="W542" s="71"/>
      <c r="Y542" s="44"/>
      <c r="Z542" s="44"/>
    </row>
    <row r="543" spans="1:26" x14ac:dyDescent="0.3">
      <c r="A543" s="44"/>
      <c r="B543" s="70"/>
      <c r="C543" s="71"/>
      <c r="D543" s="71"/>
      <c r="E543" s="71"/>
      <c r="F543" s="71"/>
      <c r="G543" s="71"/>
      <c r="H543" s="71"/>
      <c r="I543" s="71"/>
      <c r="J543" s="71"/>
      <c r="K543" s="71"/>
      <c r="L543" s="71"/>
      <c r="M543" s="72"/>
      <c r="N543" s="44"/>
      <c r="O543" s="44"/>
      <c r="P543" s="44"/>
      <c r="Q543" s="44"/>
      <c r="R543" s="44"/>
      <c r="S543" s="44"/>
      <c r="T543" s="44"/>
      <c r="U543" s="44"/>
      <c r="V543" s="71"/>
      <c r="W543" s="71"/>
      <c r="Y543" s="44"/>
      <c r="Z543" s="44"/>
    </row>
    <row r="544" spans="1:26" x14ac:dyDescent="0.3">
      <c r="A544" s="44"/>
      <c r="B544" s="70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2"/>
      <c r="N544" s="44"/>
      <c r="O544" s="44"/>
      <c r="P544" s="44"/>
      <c r="Q544" s="44"/>
      <c r="R544" s="44"/>
      <c r="S544" s="44"/>
      <c r="T544" s="44"/>
      <c r="U544" s="44"/>
      <c r="V544" s="71"/>
      <c r="W544" s="71"/>
      <c r="Y544" s="44"/>
      <c r="Z544" s="44"/>
    </row>
    <row r="545" spans="1:26" x14ac:dyDescent="0.3">
      <c r="A545" s="44"/>
      <c r="B545" s="70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2"/>
      <c r="N545" s="44"/>
      <c r="O545" s="44"/>
      <c r="P545" s="44"/>
      <c r="Q545" s="44"/>
      <c r="R545" s="44"/>
      <c r="S545" s="44"/>
      <c r="T545" s="44"/>
      <c r="U545" s="44"/>
      <c r="V545" s="71"/>
      <c r="W545" s="71"/>
      <c r="Y545" s="44"/>
      <c r="Z545" s="44"/>
    </row>
    <row r="546" spans="1:26" x14ac:dyDescent="0.3">
      <c r="A546" s="44"/>
      <c r="B546" s="70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2"/>
      <c r="N546" s="44"/>
      <c r="O546" s="44"/>
      <c r="P546" s="44"/>
      <c r="Q546" s="44"/>
      <c r="R546" s="44"/>
      <c r="S546" s="44"/>
      <c r="T546" s="44"/>
      <c r="U546" s="44"/>
      <c r="V546" s="71"/>
      <c r="W546" s="71"/>
      <c r="Y546" s="44"/>
      <c r="Z546" s="44"/>
    </row>
    <row r="547" spans="1:26" x14ac:dyDescent="0.3">
      <c r="A547" s="44"/>
      <c r="B547" s="70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2"/>
      <c r="N547" s="44"/>
      <c r="O547" s="44"/>
      <c r="P547" s="44"/>
      <c r="Q547" s="44"/>
      <c r="R547" s="44"/>
      <c r="S547" s="44"/>
      <c r="T547" s="44"/>
      <c r="U547" s="44"/>
      <c r="V547" s="71"/>
      <c r="W547" s="71"/>
      <c r="Y547" s="44"/>
      <c r="Z547" s="44"/>
    </row>
    <row r="548" spans="1:26" x14ac:dyDescent="0.3">
      <c r="A548" s="44"/>
      <c r="B548" s="70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2"/>
      <c r="N548" s="44"/>
      <c r="O548" s="44"/>
      <c r="P548" s="44"/>
      <c r="Q548" s="44"/>
      <c r="R548" s="44"/>
      <c r="S548" s="44"/>
      <c r="T548" s="44"/>
      <c r="U548" s="44"/>
      <c r="V548" s="71"/>
      <c r="W548" s="71"/>
      <c r="Y548" s="44"/>
      <c r="Z548" s="44"/>
    </row>
    <row r="549" spans="1:26" x14ac:dyDescent="0.3">
      <c r="A549" s="44"/>
      <c r="B549" s="70"/>
      <c r="C549" s="71"/>
      <c r="D549" s="71"/>
      <c r="E549" s="71"/>
      <c r="F549" s="71"/>
      <c r="G549" s="71"/>
      <c r="H549" s="71"/>
      <c r="I549" s="71"/>
      <c r="J549" s="71"/>
      <c r="K549" s="71"/>
      <c r="L549" s="71"/>
      <c r="M549" s="72"/>
      <c r="N549" s="44"/>
      <c r="O549" s="44"/>
      <c r="P549" s="44"/>
      <c r="Q549" s="44"/>
      <c r="R549" s="44"/>
      <c r="S549" s="44"/>
      <c r="T549" s="44"/>
      <c r="U549" s="44"/>
      <c r="V549" s="71"/>
      <c r="W549" s="71"/>
      <c r="Y549" s="44"/>
      <c r="Z549" s="44"/>
    </row>
    <row r="550" spans="1:26" x14ac:dyDescent="0.3">
      <c r="A550" s="44"/>
      <c r="B550" s="70"/>
      <c r="C550" s="71"/>
      <c r="D550" s="71"/>
      <c r="E550" s="71"/>
      <c r="F550" s="71"/>
      <c r="G550" s="71"/>
      <c r="H550" s="71"/>
      <c r="I550" s="71"/>
      <c r="J550" s="71"/>
      <c r="K550" s="71"/>
      <c r="L550" s="71"/>
      <c r="M550" s="72"/>
      <c r="N550" s="44"/>
      <c r="O550" s="44"/>
      <c r="P550" s="44"/>
      <c r="Q550" s="44"/>
      <c r="R550" s="44"/>
      <c r="S550" s="44"/>
      <c r="T550" s="44"/>
      <c r="U550" s="44"/>
      <c r="V550" s="71"/>
      <c r="W550" s="71"/>
      <c r="Y550" s="44"/>
      <c r="Z550" s="44"/>
    </row>
    <row r="551" spans="1:26" x14ac:dyDescent="0.3">
      <c r="A551" s="44"/>
      <c r="B551" s="70"/>
      <c r="C551" s="71"/>
      <c r="D551" s="71"/>
      <c r="E551" s="71"/>
      <c r="F551" s="71"/>
      <c r="G551" s="71"/>
      <c r="H551" s="71"/>
      <c r="I551" s="71"/>
      <c r="J551" s="71"/>
      <c r="K551" s="71"/>
      <c r="L551" s="71"/>
      <c r="M551" s="72"/>
      <c r="N551" s="44"/>
      <c r="O551" s="44"/>
      <c r="P551" s="44"/>
      <c r="Q551" s="44"/>
      <c r="R551" s="44"/>
      <c r="S551" s="44"/>
      <c r="T551" s="44"/>
      <c r="U551" s="44"/>
      <c r="V551" s="71"/>
      <c r="W551" s="71"/>
      <c r="Y551" s="44"/>
      <c r="Z551" s="44"/>
    </row>
    <row r="552" spans="1:26" x14ac:dyDescent="0.3">
      <c r="A552" s="44"/>
      <c r="B552" s="70"/>
      <c r="C552" s="71"/>
      <c r="D552" s="71"/>
      <c r="E552" s="71"/>
      <c r="F552" s="71"/>
      <c r="G552" s="71"/>
      <c r="H552" s="71"/>
      <c r="I552" s="71"/>
      <c r="J552" s="71"/>
      <c r="K552" s="71"/>
      <c r="L552" s="71"/>
      <c r="M552" s="72"/>
      <c r="N552" s="44"/>
      <c r="O552" s="44"/>
      <c r="P552" s="44"/>
      <c r="Q552" s="44"/>
      <c r="R552" s="44"/>
      <c r="S552" s="44"/>
      <c r="T552" s="44"/>
      <c r="U552" s="44"/>
      <c r="V552" s="71"/>
      <c r="W552" s="71"/>
      <c r="Y552" s="44"/>
      <c r="Z552" s="44"/>
    </row>
    <row r="553" spans="1:26" x14ac:dyDescent="0.3">
      <c r="A553" s="44"/>
      <c r="B553" s="70"/>
      <c r="C553" s="71"/>
      <c r="D553" s="71"/>
      <c r="E553" s="71"/>
      <c r="F553" s="71"/>
      <c r="G553" s="71"/>
      <c r="H553" s="71"/>
      <c r="I553" s="71"/>
      <c r="J553" s="71"/>
      <c r="K553" s="71"/>
      <c r="L553" s="71"/>
      <c r="M553" s="72"/>
      <c r="N553" s="44"/>
      <c r="O553" s="44"/>
      <c r="P553" s="44"/>
      <c r="Q553" s="44"/>
      <c r="R553" s="44"/>
      <c r="S553" s="44"/>
      <c r="T553" s="44"/>
      <c r="U553" s="44"/>
      <c r="V553" s="71"/>
      <c r="W553" s="71"/>
      <c r="Y553" s="44"/>
      <c r="Z553" s="44"/>
    </row>
    <row r="554" spans="1:26" x14ac:dyDescent="0.3">
      <c r="A554" s="44"/>
      <c r="B554" s="70"/>
      <c r="C554" s="71"/>
      <c r="D554" s="71"/>
      <c r="E554" s="71"/>
      <c r="F554" s="71"/>
      <c r="G554" s="71"/>
      <c r="H554" s="71"/>
      <c r="I554" s="71"/>
      <c r="J554" s="71"/>
      <c r="K554" s="71"/>
      <c r="L554" s="71"/>
      <c r="M554" s="72"/>
      <c r="N554" s="44"/>
      <c r="O554" s="44"/>
      <c r="P554" s="44"/>
      <c r="Q554" s="44"/>
      <c r="R554" s="44"/>
      <c r="S554" s="44"/>
      <c r="T554" s="44"/>
      <c r="U554" s="44"/>
      <c r="V554" s="71"/>
      <c r="W554" s="71"/>
      <c r="Y554" s="44"/>
      <c r="Z554" s="44"/>
    </row>
    <row r="555" spans="1:26" x14ac:dyDescent="0.3">
      <c r="A555" s="44"/>
      <c r="B555" s="70"/>
      <c r="C555" s="71"/>
      <c r="D555" s="71"/>
      <c r="E555" s="71"/>
      <c r="F555" s="71"/>
      <c r="G555" s="71"/>
      <c r="H555" s="71"/>
      <c r="I555" s="71"/>
      <c r="J555" s="71"/>
      <c r="K555" s="71"/>
      <c r="L555" s="71"/>
      <c r="M555" s="72"/>
      <c r="N555" s="44"/>
      <c r="O555" s="44"/>
      <c r="P555" s="44"/>
      <c r="Q555" s="44"/>
      <c r="R555" s="44"/>
      <c r="S555" s="44"/>
      <c r="T555" s="44"/>
      <c r="U555" s="44"/>
      <c r="V555" s="71"/>
      <c r="W555" s="71"/>
      <c r="Y555" s="44"/>
      <c r="Z555" s="44"/>
    </row>
    <row r="556" spans="1:26" x14ac:dyDescent="0.3">
      <c r="A556" s="44"/>
      <c r="B556" s="70"/>
      <c r="C556" s="71"/>
      <c r="D556" s="71"/>
      <c r="E556" s="71"/>
      <c r="F556" s="71"/>
      <c r="G556" s="71"/>
      <c r="H556" s="71"/>
      <c r="I556" s="71"/>
      <c r="J556" s="71"/>
      <c r="K556" s="71"/>
      <c r="L556" s="71"/>
      <c r="M556" s="72"/>
      <c r="N556" s="44"/>
      <c r="O556" s="44"/>
      <c r="P556" s="44"/>
      <c r="Q556" s="44"/>
      <c r="R556" s="44"/>
      <c r="S556" s="44"/>
      <c r="T556" s="44"/>
      <c r="U556" s="44"/>
      <c r="V556" s="71"/>
      <c r="W556" s="71"/>
      <c r="Y556" s="44"/>
      <c r="Z556" s="44"/>
    </row>
    <row r="557" spans="1:26" x14ac:dyDescent="0.3">
      <c r="A557" s="44"/>
      <c r="B557" s="70"/>
      <c r="C557" s="71"/>
      <c r="D557" s="71"/>
      <c r="E557" s="71"/>
      <c r="F557" s="71"/>
      <c r="G557" s="71"/>
      <c r="H557" s="71"/>
      <c r="I557" s="71"/>
      <c r="J557" s="71"/>
      <c r="K557" s="71"/>
      <c r="L557" s="71"/>
      <c r="M557" s="72"/>
      <c r="N557" s="44"/>
      <c r="O557" s="44"/>
      <c r="P557" s="44"/>
      <c r="Q557" s="44"/>
      <c r="R557" s="44"/>
      <c r="S557" s="44"/>
      <c r="T557" s="44"/>
      <c r="U557" s="44"/>
      <c r="V557" s="71"/>
      <c r="W557" s="71"/>
      <c r="Y557" s="44"/>
      <c r="Z557" s="44"/>
    </row>
    <row r="558" spans="1:26" x14ac:dyDescent="0.3">
      <c r="A558" s="44"/>
      <c r="B558" s="70"/>
      <c r="C558" s="71"/>
      <c r="D558" s="71"/>
      <c r="E558" s="71"/>
      <c r="F558" s="71"/>
      <c r="G558" s="71"/>
      <c r="H558" s="71"/>
      <c r="I558" s="71"/>
      <c r="J558" s="71"/>
      <c r="K558" s="71"/>
      <c r="L558" s="71"/>
      <c r="M558" s="72"/>
      <c r="N558" s="44"/>
      <c r="O558" s="44"/>
      <c r="P558" s="44"/>
      <c r="Q558" s="44"/>
      <c r="R558" s="44"/>
      <c r="S558" s="44"/>
      <c r="T558" s="44"/>
      <c r="U558" s="44"/>
      <c r="V558" s="71"/>
      <c r="W558" s="71"/>
      <c r="Y558" s="44"/>
      <c r="Z558" s="44"/>
    </row>
    <row r="559" spans="1:26" x14ac:dyDescent="0.3">
      <c r="A559" s="44"/>
      <c r="B559" s="70"/>
      <c r="C559" s="71"/>
      <c r="D559" s="71"/>
      <c r="E559" s="71"/>
      <c r="F559" s="71"/>
      <c r="G559" s="71"/>
      <c r="H559" s="71"/>
      <c r="I559" s="71"/>
      <c r="J559" s="71"/>
      <c r="K559" s="71"/>
      <c r="L559" s="71"/>
      <c r="M559" s="72"/>
      <c r="N559" s="44"/>
      <c r="O559" s="44"/>
      <c r="P559" s="44"/>
      <c r="Q559" s="44"/>
      <c r="R559" s="44"/>
      <c r="S559" s="44"/>
      <c r="T559" s="44"/>
      <c r="U559" s="44"/>
      <c r="V559" s="71"/>
      <c r="W559" s="71"/>
      <c r="Y559" s="44"/>
      <c r="Z559" s="44"/>
    </row>
    <row r="560" spans="1:26" x14ac:dyDescent="0.3">
      <c r="A560" s="44"/>
      <c r="B560" s="70"/>
      <c r="C560" s="71"/>
      <c r="D560" s="71"/>
      <c r="E560" s="71"/>
      <c r="F560" s="71"/>
      <c r="G560" s="71"/>
      <c r="H560" s="71"/>
      <c r="I560" s="71"/>
      <c r="J560" s="71"/>
      <c r="K560" s="71"/>
      <c r="L560" s="71"/>
      <c r="M560" s="72"/>
      <c r="N560" s="44"/>
      <c r="O560" s="44"/>
      <c r="P560" s="44"/>
      <c r="Q560" s="44"/>
      <c r="R560" s="44"/>
      <c r="S560" s="44"/>
      <c r="T560" s="44"/>
      <c r="U560" s="44"/>
      <c r="V560" s="71"/>
      <c r="W560" s="71"/>
      <c r="Y560" s="44"/>
      <c r="Z560" s="44"/>
    </row>
    <row r="561" spans="1:26" x14ac:dyDescent="0.3">
      <c r="A561" s="44"/>
      <c r="B561" s="70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2"/>
      <c r="N561" s="44"/>
      <c r="O561" s="44"/>
      <c r="P561" s="44"/>
      <c r="Q561" s="44"/>
      <c r="R561" s="44"/>
      <c r="S561" s="44"/>
      <c r="T561" s="44"/>
      <c r="U561" s="44"/>
      <c r="V561" s="71"/>
      <c r="W561" s="71"/>
      <c r="Y561" s="44"/>
      <c r="Z561" s="44"/>
    </row>
    <row r="562" spans="1:26" x14ac:dyDescent="0.3">
      <c r="A562" s="44"/>
      <c r="B562" s="70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2"/>
      <c r="N562" s="44"/>
      <c r="O562" s="44"/>
      <c r="P562" s="44"/>
      <c r="Q562" s="44"/>
      <c r="R562" s="44"/>
      <c r="S562" s="44"/>
      <c r="T562" s="44"/>
      <c r="U562" s="44"/>
      <c r="V562" s="71"/>
      <c r="W562" s="71"/>
      <c r="Y562" s="44"/>
      <c r="Z562" s="44"/>
    </row>
    <row r="563" spans="1:26" x14ac:dyDescent="0.3">
      <c r="A563" s="44"/>
      <c r="B563" s="70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2"/>
      <c r="N563" s="44"/>
      <c r="O563" s="44"/>
      <c r="P563" s="44"/>
      <c r="Q563" s="44"/>
      <c r="R563" s="44"/>
      <c r="S563" s="44"/>
      <c r="T563" s="44"/>
      <c r="U563" s="44"/>
      <c r="V563" s="71"/>
      <c r="W563" s="71"/>
      <c r="Y563" s="44"/>
      <c r="Z563" s="44"/>
    </row>
    <row r="564" spans="1:26" x14ac:dyDescent="0.3">
      <c r="A564" s="44"/>
      <c r="B564" s="70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2"/>
      <c r="N564" s="44"/>
      <c r="O564" s="44"/>
      <c r="P564" s="44"/>
      <c r="Q564" s="44"/>
      <c r="R564" s="44"/>
      <c r="S564" s="44"/>
      <c r="T564" s="44"/>
      <c r="U564" s="44"/>
      <c r="V564" s="71"/>
      <c r="W564" s="71"/>
      <c r="Y564" s="44"/>
      <c r="Z564" s="44"/>
    </row>
    <row r="565" spans="1:26" x14ac:dyDescent="0.3">
      <c r="A565" s="44"/>
      <c r="B565" s="70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2"/>
      <c r="N565" s="44"/>
      <c r="O565" s="44"/>
      <c r="P565" s="44"/>
      <c r="Q565" s="44"/>
      <c r="R565" s="44"/>
      <c r="S565" s="44"/>
      <c r="T565" s="44"/>
      <c r="U565" s="44"/>
      <c r="V565" s="71"/>
      <c r="W565" s="71"/>
      <c r="Y565" s="44"/>
      <c r="Z565" s="44"/>
    </row>
    <row r="566" spans="1:26" x14ac:dyDescent="0.3">
      <c r="A566" s="44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2"/>
      <c r="N566" s="44"/>
      <c r="O566" s="44"/>
      <c r="P566" s="44"/>
      <c r="Q566" s="44"/>
      <c r="R566" s="44"/>
      <c r="S566" s="44"/>
      <c r="T566" s="44"/>
      <c r="U566" s="44"/>
      <c r="V566" s="71"/>
      <c r="W566" s="71"/>
      <c r="Y566" s="44"/>
      <c r="Z566" s="44"/>
    </row>
    <row r="567" spans="1:26" x14ac:dyDescent="0.3">
      <c r="A567" s="44"/>
      <c r="B567" s="70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2"/>
      <c r="N567" s="44"/>
      <c r="O567" s="44"/>
      <c r="P567" s="44"/>
      <c r="Q567" s="44"/>
      <c r="R567" s="44"/>
      <c r="S567" s="44"/>
      <c r="T567" s="44"/>
      <c r="U567" s="44"/>
      <c r="V567" s="71"/>
      <c r="W567" s="71"/>
      <c r="Y567" s="44"/>
      <c r="Z567" s="44"/>
    </row>
    <row r="568" spans="1:26" x14ac:dyDescent="0.3">
      <c r="A568" s="44"/>
      <c r="B568" s="70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2"/>
      <c r="N568" s="44"/>
      <c r="O568" s="44"/>
      <c r="P568" s="44"/>
      <c r="Q568" s="44"/>
      <c r="R568" s="44"/>
      <c r="S568" s="44"/>
      <c r="T568" s="44"/>
      <c r="U568" s="44"/>
      <c r="V568" s="71"/>
      <c r="W568" s="71"/>
      <c r="Y568" s="44"/>
      <c r="Z568" s="44"/>
    </row>
    <row r="569" spans="1:26" x14ac:dyDescent="0.3">
      <c r="A569" s="44"/>
      <c r="B569" s="70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2"/>
      <c r="N569" s="44"/>
      <c r="O569" s="44"/>
      <c r="P569" s="44"/>
      <c r="Q569" s="44"/>
      <c r="R569" s="44"/>
      <c r="S569" s="44"/>
      <c r="T569" s="44"/>
      <c r="U569" s="44"/>
      <c r="V569" s="71"/>
      <c r="W569" s="71"/>
      <c r="Y569" s="44"/>
      <c r="Z569" s="44"/>
    </row>
    <row r="570" spans="1:26" x14ac:dyDescent="0.3">
      <c r="A570" s="44"/>
      <c r="B570" s="70"/>
      <c r="C570" s="71"/>
      <c r="D570" s="71"/>
      <c r="E570" s="71"/>
      <c r="F570" s="71"/>
      <c r="G570" s="71"/>
      <c r="H570" s="71"/>
      <c r="I570" s="71"/>
      <c r="J570" s="71"/>
      <c r="K570" s="71"/>
      <c r="L570" s="71"/>
      <c r="M570" s="72"/>
      <c r="N570" s="44"/>
      <c r="O570" s="44"/>
      <c r="P570" s="44"/>
      <c r="Q570" s="44"/>
      <c r="R570" s="44"/>
      <c r="S570" s="44"/>
      <c r="T570" s="44"/>
      <c r="U570" s="44"/>
      <c r="V570" s="71"/>
      <c r="W570" s="71"/>
      <c r="Y570" s="44"/>
      <c r="Z570" s="44"/>
    </row>
    <row r="571" spans="1:26" x14ac:dyDescent="0.3">
      <c r="A571" s="44"/>
      <c r="B571" s="70"/>
      <c r="C571" s="71"/>
      <c r="D571" s="71"/>
      <c r="E571" s="71"/>
      <c r="F571" s="71"/>
      <c r="G571" s="71"/>
      <c r="H571" s="71"/>
      <c r="I571" s="71"/>
      <c r="J571" s="71"/>
      <c r="K571" s="71"/>
      <c r="L571" s="71"/>
      <c r="M571" s="72"/>
      <c r="N571" s="44"/>
      <c r="O571" s="44"/>
      <c r="P571" s="44"/>
      <c r="Q571" s="44"/>
      <c r="R571" s="44"/>
      <c r="S571" s="44"/>
      <c r="T571" s="44"/>
      <c r="U571" s="44"/>
      <c r="V571" s="71"/>
      <c r="W571" s="71"/>
      <c r="Y571" s="44"/>
      <c r="Z571" s="44"/>
    </row>
    <row r="572" spans="1:26" x14ac:dyDescent="0.3">
      <c r="A572" s="44"/>
      <c r="B572" s="70"/>
      <c r="C572" s="71"/>
      <c r="D572" s="71"/>
      <c r="E572" s="71"/>
      <c r="F572" s="71"/>
      <c r="G572" s="71"/>
      <c r="H572" s="71"/>
      <c r="I572" s="71"/>
      <c r="J572" s="71"/>
      <c r="K572" s="71"/>
      <c r="L572" s="71"/>
      <c r="M572" s="72"/>
      <c r="N572" s="44"/>
      <c r="O572" s="44"/>
      <c r="P572" s="44"/>
      <c r="Q572" s="44"/>
      <c r="R572" s="44"/>
      <c r="S572" s="44"/>
      <c r="T572" s="44"/>
      <c r="U572" s="44"/>
      <c r="V572" s="71"/>
      <c r="W572" s="71"/>
      <c r="Y572" s="44"/>
      <c r="Z572" s="44"/>
    </row>
    <row r="573" spans="1:26" x14ac:dyDescent="0.3">
      <c r="A573" s="44"/>
      <c r="B573" s="70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2"/>
      <c r="N573" s="44"/>
      <c r="O573" s="44"/>
      <c r="P573" s="44"/>
      <c r="Q573" s="44"/>
      <c r="R573" s="44"/>
      <c r="S573" s="44"/>
      <c r="T573" s="44"/>
      <c r="U573" s="44"/>
      <c r="V573" s="71"/>
      <c r="W573" s="71"/>
      <c r="Y573" s="44"/>
      <c r="Z573" s="44"/>
    </row>
    <row r="574" spans="1:26" x14ac:dyDescent="0.3">
      <c r="A574" s="44"/>
      <c r="B574" s="70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2"/>
      <c r="N574" s="44"/>
      <c r="O574" s="44"/>
      <c r="P574" s="44"/>
      <c r="Q574" s="44"/>
      <c r="R574" s="44"/>
      <c r="S574" s="44"/>
      <c r="T574" s="44"/>
      <c r="U574" s="44"/>
      <c r="V574" s="71"/>
      <c r="W574" s="71"/>
      <c r="Y574" s="44"/>
      <c r="Z574" s="44"/>
    </row>
    <row r="575" spans="1:26" x14ac:dyDescent="0.3">
      <c r="A575" s="44"/>
      <c r="B575" s="70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2"/>
      <c r="N575" s="44"/>
      <c r="O575" s="44"/>
      <c r="P575" s="44"/>
      <c r="Q575" s="44"/>
      <c r="R575" s="44"/>
      <c r="S575" s="44"/>
      <c r="T575" s="44"/>
      <c r="U575" s="44"/>
      <c r="V575" s="71"/>
      <c r="W575" s="71"/>
      <c r="Y575" s="44"/>
      <c r="Z575" s="44"/>
    </row>
    <row r="576" spans="1:26" x14ac:dyDescent="0.3">
      <c r="A576" s="44"/>
      <c r="B576" s="70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2"/>
      <c r="N576" s="44"/>
      <c r="O576" s="44"/>
      <c r="P576" s="44"/>
      <c r="Q576" s="44"/>
      <c r="R576" s="44"/>
      <c r="S576" s="44"/>
      <c r="T576" s="44"/>
      <c r="U576" s="44"/>
      <c r="V576" s="71"/>
      <c r="W576" s="71"/>
      <c r="Y576" s="44"/>
      <c r="Z576" s="44"/>
    </row>
    <row r="577" spans="1:26" x14ac:dyDescent="0.3">
      <c r="A577" s="44"/>
      <c r="B577" s="70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2"/>
      <c r="N577" s="44"/>
      <c r="O577" s="44"/>
      <c r="P577" s="44"/>
      <c r="Q577" s="44"/>
      <c r="R577" s="44"/>
      <c r="S577" s="44"/>
      <c r="T577" s="44"/>
      <c r="U577" s="44"/>
      <c r="V577" s="71"/>
      <c r="W577" s="71"/>
      <c r="Y577" s="44"/>
      <c r="Z577" s="44"/>
    </row>
    <row r="578" spans="1:26" x14ac:dyDescent="0.3">
      <c r="A578" s="44"/>
      <c r="B578" s="70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2"/>
      <c r="N578" s="44"/>
      <c r="O578" s="44"/>
      <c r="P578" s="44"/>
      <c r="Q578" s="44"/>
      <c r="R578" s="44"/>
      <c r="S578" s="44"/>
      <c r="T578" s="44"/>
      <c r="U578" s="44"/>
      <c r="V578" s="71"/>
      <c r="W578" s="71"/>
      <c r="Y578" s="44"/>
      <c r="Z578" s="44"/>
    </row>
    <row r="579" spans="1:26" x14ac:dyDescent="0.3">
      <c r="A579" s="44"/>
      <c r="B579" s="70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2"/>
      <c r="N579" s="44"/>
      <c r="O579" s="44"/>
      <c r="P579" s="44"/>
      <c r="Q579" s="44"/>
      <c r="R579" s="44"/>
      <c r="S579" s="44"/>
      <c r="T579" s="44"/>
      <c r="U579" s="44"/>
      <c r="V579" s="71"/>
      <c r="W579" s="71"/>
      <c r="Y579" s="44"/>
      <c r="Z579" s="44"/>
    </row>
    <row r="580" spans="1:26" x14ac:dyDescent="0.3">
      <c r="A580" s="44"/>
      <c r="B580" s="70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2"/>
      <c r="N580" s="44"/>
      <c r="O580" s="44"/>
      <c r="P580" s="44"/>
      <c r="Q580" s="44"/>
      <c r="R580" s="44"/>
      <c r="S580" s="44"/>
      <c r="T580" s="44"/>
      <c r="U580" s="44"/>
      <c r="V580" s="71"/>
      <c r="W580" s="71"/>
      <c r="Y580" s="44"/>
      <c r="Z580" s="44"/>
    </row>
    <row r="581" spans="1:26" x14ac:dyDescent="0.3">
      <c r="A581" s="44"/>
      <c r="B581" s="70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2"/>
      <c r="N581" s="44"/>
      <c r="O581" s="44"/>
      <c r="P581" s="44"/>
      <c r="Q581" s="44"/>
      <c r="R581" s="44"/>
      <c r="S581" s="44"/>
      <c r="T581" s="44"/>
      <c r="U581" s="44"/>
      <c r="V581" s="71"/>
      <c r="W581" s="71"/>
      <c r="Y581" s="44"/>
      <c r="Z581" s="44"/>
    </row>
    <row r="582" spans="1:26" x14ac:dyDescent="0.3">
      <c r="A582" s="44"/>
      <c r="B582" s="70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2"/>
      <c r="N582" s="44"/>
      <c r="O582" s="44"/>
      <c r="P582" s="44"/>
      <c r="Q582" s="44"/>
      <c r="R582" s="44"/>
      <c r="S582" s="44"/>
      <c r="T582" s="44"/>
      <c r="U582" s="44"/>
      <c r="V582" s="71"/>
      <c r="W582" s="71"/>
      <c r="Y582" s="44"/>
      <c r="Z582" s="44"/>
    </row>
    <row r="583" spans="1:26" x14ac:dyDescent="0.3">
      <c r="A583" s="44"/>
      <c r="B583" s="70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2"/>
      <c r="N583" s="44"/>
      <c r="O583" s="44"/>
      <c r="P583" s="44"/>
      <c r="Q583" s="44"/>
      <c r="R583" s="44"/>
      <c r="S583" s="44"/>
      <c r="T583" s="44"/>
      <c r="U583" s="44"/>
      <c r="V583" s="71"/>
      <c r="W583" s="71"/>
      <c r="Y583" s="44"/>
      <c r="Z583" s="44"/>
    </row>
    <row r="584" spans="1:26" x14ac:dyDescent="0.3">
      <c r="A584" s="44"/>
      <c r="B584" s="70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2"/>
      <c r="N584" s="44"/>
      <c r="O584" s="44"/>
      <c r="P584" s="44"/>
      <c r="Q584" s="44"/>
      <c r="R584" s="44"/>
      <c r="S584" s="44"/>
      <c r="T584" s="44"/>
      <c r="U584" s="44"/>
      <c r="V584" s="71"/>
      <c r="W584" s="71"/>
      <c r="Y584" s="44"/>
      <c r="Z584" s="44"/>
    </row>
    <row r="585" spans="1:26" x14ac:dyDescent="0.3">
      <c r="A585" s="44"/>
      <c r="B585" s="70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2"/>
      <c r="N585" s="44"/>
      <c r="O585" s="44"/>
      <c r="P585" s="44"/>
      <c r="Q585" s="44"/>
      <c r="R585" s="44"/>
      <c r="S585" s="44"/>
      <c r="T585" s="44"/>
      <c r="U585" s="44"/>
      <c r="V585" s="71"/>
      <c r="W585" s="71"/>
      <c r="Y585" s="44"/>
      <c r="Z585" s="44"/>
    </row>
    <row r="586" spans="1:26" x14ac:dyDescent="0.3">
      <c r="A586" s="44"/>
      <c r="B586" s="70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2"/>
      <c r="N586" s="44"/>
      <c r="O586" s="44"/>
      <c r="P586" s="44"/>
      <c r="Q586" s="44"/>
      <c r="R586" s="44"/>
      <c r="S586" s="44"/>
      <c r="T586" s="44"/>
      <c r="U586" s="44"/>
      <c r="V586" s="71"/>
      <c r="W586" s="71"/>
      <c r="Y586" s="44"/>
      <c r="Z586" s="44"/>
    </row>
    <row r="587" spans="1:26" x14ac:dyDescent="0.3">
      <c r="A587" s="44"/>
      <c r="B587" s="70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2"/>
      <c r="N587" s="44"/>
      <c r="O587" s="44"/>
      <c r="P587" s="44"/>
      <c r="Q587" s="44"/>
      <c r="R587" s="44"/>
      <c r="S587" s="44"/>
      <c r="T587" s="44"/>
      <c r="U587" s="44"/>
      <c r="V587" s="71"/>
      <c r="W587" s="71"/>
      <c r="Y587" s="44"/>
      <c r="Z587" s="44"/>
    </row>
    <row r="588" spans="1:26" x14ac:dyDescent="0.3">
      <c r="A588" s="44"/>
      <c r="B588" s="70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2"/>
      <c r="N588" s="44"/>
      <c r="O588" s="44"/>
      <c r="P588" s="44"/>
      <c r="Q588" s="44"/>
      <c r="R588" s="44"/>
      <c r="S588" s="44"/>
      <c r="T588" s="44"/>
      <c r="U588" s="44"/>
      <c r="V588" s="71"/>
      <c r="W588" s="71"/>
      <c r="Y588" s="44"/>
      <c r="Z588" s="44"/>
    </row>
    <row r="589" spans="1:26" x14ac:dyDescent="0.3">
      <c r="A589" s="44"/>
      <c r="B589" s="70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2"/>
      <c r="N589" s="44"/>
      <c r="O589" s="44"/>
      <c r="P589" s="44"/>
      <c r="Q589" s="44"/>
      <c r="R589" s="44"/>
      <c r="S589" s="44"/>
      <c r="T589" s="44"/>
      <c r="U589" s="44"/>
      <c r="V589" s="71"/>
      <c r="W589" s="71"/>
      <c r="Y589" s="44"/>
      <c r="Z589" s="44"/>
    </row>
    <row r="590" spans="1:26" x14ac:dyDescent="0.3">
      <c r="A590" s="44"/>
      <c r="B590" s="70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2"/>
      <c r="N590" s="44"/>
      <c r="O590" s="44"/>
      <c r="P590" s="44"/>
      <c r="Q590" s="44"/>
      <c r="R590" s="44"/>
      <c r="S590" s="44"/>
      <c r="T590" s="44"/>
      <c r="U590" s="44"/>
      <c r="V590" s="71"/>
      <c r="W590" s="71"/>
      <c r="Y590" s="44"/>
      <c r="Z590" s="44"/>
    </row>
    <row r="591" spans="1:26" x14ac:dyDescent="0.3">
      <c r="A591" s="44"/>
      <c r="B591" s="70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2"/>
      <c r="N591" s="44"/>
      <c r="O591" s="44"/>
      <c r="P591" s="44"/>
      <c r="Q591" s="44"/>
      <c r="R591" s="44"/>
      <c r="S591" s="44"/>
      <c r="T591" s="44"/>
      <c r="U591" s="44"/>
      <c r="V591" s="71"/>
      <c r="W591" s="71"/>
      <c r="Y591" s="44"/>
      <c r="Z591" s="44"/>
    </row>
    <row r="592" spans="1:26" x14ac:dyDescent="0.3">
      <c r="A592" s="44"/>
      <c r="B592" s="70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2"/>
      <c r="N592" s="44"/>
      <c r="O592" s="44"/>
      <c r="P592" s="44"/>
      <c r="Q592" s="44"/>
      <c r="R592" s="44"/>
      <c r="S592" s="44"/>
      <c r="T592" s="44"/>
      <c r="U592" s="44"/>
      <c r="V592" s="71"/>
      <c r="W592" s="71"/>
      <c r="Y592" s="44"/>
      <c r="Z592" s="44"/>
    </row>
    <row r="593" spans="1:26" x14ac:dyDescent="0.3">
      <c r="A593" s="44"/>
      <c r="B593" s="70"/>
      <c r="C593" s="71"/>
      <c r="D593" s="71"/>
      <c r="E593" s="71"/>
      <c r="F593" s="71"/>
      <c r="G593" s="71"/>
      <c r="H593" s="71"/>
      <c r="I593" s="71"/>
      <c r="J593" s="71"/>
      <c r="K593" s="71"/>
      <c r="L593" s="71"/>
      <c r="M593" s="72"/>
      <c r="N593" s="44"/>
      <c r="O593" s="44"/>
      <c r="P593" s="44"/>
      <c r="Q593" s="44"/>
      <c r="R593" s="44"/>
      <c r="S593" s="44"/>
      <c r="T593" s="44"/>
      <c r="U593" s="44"/>
      <c r="V593" s="71"/>
      <c r="W593" s="71"/>
      <c r="Y593" s="44"/>
      <c r="Z593" s="44"/>
    </row>
    <row r="594" spans="1:26" x14ac:dyDescent="0.3">
      <c r="A594" s="44"/>
      <c r="B594" s="70"/>
      <c r="C594" s="71"/>
      <c r="D594" s="71"/>
      <c r="E594" s="71"/>
      <c r="F594" s="71"/>
      <c r="G594" s="71"/>
      <c r="H594" s="71"/>
      <c r="I594" s="71"/>
      <c r="J594" s="71"/>
      <c r="K594" s="71"/>
      <c r="L594" s="71"/>
      <c r="M594" s="72"/>
      <c r="N594" s="44"/>
      <c r="O594" s="44"/>
      <c r="P594" s="44"/>
      <c r="Q594" s="44"/>
      <c r="R594" s="44"/>
      <c r="S594" s="44"/>
      <c r="T594" s="44"/>
      <c r="U594" s="44"/>
      <c r="V594" s="71"/>
      <c r="W594" s="71"/>
      <c r="Y594" s="44"/>
      <c r="Z594" s="44"/>
    </row>
    <row r="595" spans="1:26" x14ac:dyDescent="0.3">
      <c r="A595" s="44"/>
      <c r="B595" s="70"/>
      <c r="C595" s="71"/>
      <c r="D595" s="71"/>
      <c r="E595" s="71"/>
      <c r="F595" s="71"/>
      <c r="G595" s="71"/>
      <c r="H595" s="71"/>
      <c r="I595" s="71"/>
      <c r="J595" s="71"/>
      <c r="K595" s="71"/>
      <c r="L595" s="71"/>
      <c r="M595" s="72"/>
      <c r="N595" s="44"/>
      <c r="O595" s="44"/>
      <c r="P595" s="44"/>
      <c r="Q595" s="44"/>
      <c r="R595" s="44"/>
      <c r="S595" s="44"/>
      <c r="T595" s="44"/>
      <c r="U595" s="44"/>
      <c r="V595" s="71"/>
      <c r="W595" s="71"/>
      <c r="Y595" s="44"/>
      <c r="Z595" s="44"/>
    </row>
    <row r="596" spans="1:26" x14ac:dyDescent="0.3">
      <c r="A596" s="44"/>
      <c r="B596" s="70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2"/>
      <c r="N596" s="44"/>
      <c r="O596" s="44"/>
      <c r="P596" s="44"/>
      <c r="Q596" s="44"/>
      <c r="R596" s="44"/>
      <c r="S596" s="44"/>
      <c r="T596" s="44"/>
      <c r="U596" s="44"/>
      <c r="V596" s="71"/>
      <c r="W596" s="71"/>
      <c r="Y596" s="44"/>
      <c r="Z596" s="44"/>
    </row>
    <row r="597" spans="1:26" x14ac:dyDescent="0.3">
      <c r="A597" s="44"/>
      <c r="B597" s="70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2"/>
      <c r="N597" s="44"/>
      <c r="O597" s="44"/>
      <c r="P597" s="44"/>
      <c r="Q597" s="44"/>
      <c r="R597" s="44"/>
      <c r="S597" s="44"/>
      <c r="T597" s="44"/>
      <c r="U597" s="44"/>
      <c r="V597" s="71"/>
      <c r="W597" s="71"/>
      <c r="Y597" s="44"/>
      <c r="Z597" s="44"/>
    </row>
    <row r="598" spans="1:26" x14ac:dyDescent="0.3">
      <c r="A598" s="44"/>
      <c r="B598" s="70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2"/>
      <c r="N598" s="44"/>
      <c r="O598" s="44"/>
      <c r="P598" s="44"/>
      <c r="Q598" s="44"/>
      <c r="R598" s="44"/>
      <c r="S598" s="44"/>
      <c r="T598" s="44"/>
      <c r="U598" s="44"/>
      <c r="V598" s="71"/>
      <c r="W598" s="71"/>
      <c r="Y598" s="44"/>
      <c r="Z598" s="44"/>
    </row>
    <row r="599" spans="1:26" x14ac:dyDescent="0.3">
      <c r="A599" s="44"/>
      <c r="B599" s="70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2"/>
      <c r="N599" s="44"/>
      <c r="O599" s="44"/>
      <c r="P599" s="44"/>
      <c r="Q599" s="44"/>
      <c r="R599" s="44"/>
      <c r="S599" s="44"/>
      <c r="T599" s="44"/>
      <c r="U599" s="44"/>
      <c r="V599" s="71"/>
      <c r="W599" s="71"/>
      <c r="Y599" s="44"/>
      <c r="Z599" s="44"/>
    </row>
    <row r="600" spans="1:26" x14ac:dyDescent="0.3">
      <c r="A600" s="44"/>
      <c r="B600" s="70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2"/>
      <c r="N600" s="44"/>
      <c r="O600" s="44"/>
      <c r="P600" s="44"/>
      <c r="Q600" s="44"/>
      <c r="R600" s="44"/>
      <c r="S600" s="44"/>
      <c r="T600" s="44"/>
      <c r="U600" s="44"/>
      <c r="V600" s="71"/>
      <c r="W600" s="71"/>
      <c r="Y600" s="44"/>
      <c r="Z600" s="44"/>
    </row>
    <row r="601" spans="1:26" x14ac:dyDescent="0.3">
      <c r="A601" s="44"/>
      <c r="B601" s="70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2"/>
      <c r="N601" s="44"/>
      <c r="O601" s="44"/>
      <c r="P601" s="44"/>
      <c r="Q601" s="44"/>
      <c r="R601" s="44"/>
      <c r="S601" s="44"/>
      <c r="T601" s="44"/>
      <c r="U601" s="44"/>
      <c r="V601" s="71"/>
      <c r="W601" s="71"/>
      <c r="Y601" s="44"/>
      <c r="Z601" s="44"/>
    </row>
    <row r="602" spans="1:26" x14ac:dyDescent="0.3">
      <c r="A602" s="44"/>
      <c r="B602" s="70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2"/>
      <c r="N602" s="44"/>
      <c r="O602" s="44"/>
      <c r="P602" s="44"/>
      <c r="Q602" s="44"/>
      <c r="R602" s="44"/>
      <c r="S602" s="44"/>
      <c r="T602" s="44"/>
      <c r="U602" s="44"/>
      <c r="V602" s="71"/>
      <c r="W602" s="71"/>
      <c r="Y602" s="44"/>
      <c r="Z602" s="44"/>
    </row>
    <row r="603" spans="1:26" x14ac:dyDescent="0.3">
      <c r="A603" s="44"/>
      <c r="B603" s="70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2"/>
      <c r="N603" s="44"/>
      <c r="O603" s="44"/>
      <c r="P603" s="44"/>
      <c r="Q603" s="44"/>
      <c r="R603" s="44"/>
      <c r="S603" s="44"/>
      <c r="T603" s="44"/>
      <c r="U603" s="44"/>
      <c r="V603" s="71"/>
      <c r="W603" s="71"/>
      <c r="Y603" s="44"/>
      <c r="Z603" s="44"/>
    </row>
    <row r="604" spans="1:26" x14ac:dyDescent="0.3">
      <c r="A604" s="44"/>
      <c r="B604" s="70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2"/>
      <c r="N604" s="44"/>
      <c r="O604" s="44"/>
      <c r="P604" s="44"/>
      <c r="Q604" s="44"/>
      <c r="R604" s="44"/>
      <c r="S604" s="44"/>
      <c r="T604" s="44"/>
      <c r="U604" s="44"/>
      <c r="V604" s="71"/>
      <c r="W604" s="71"/>
      <c r="Y604" s="44"/>
      <c r="Z604" s="44"/>
    </row>
    <row r="605" spans="1:26" x14ac:dyDescent="0.3">
      <c r="A605" s="44"/>
      <c r="B605" s="70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2"/>
      <c r="N605" s="44"/>
      <c r="O605" s="44"/>
      <c r="P605" s="44"/>
      <c r="Q605" s="44"/>
      <c r="R605" s="44"/>
      <c r="S605" s="44"/>
      <c r="T605" s="44"/>
      <c r="U605" s="44"/>
      <c r="V605" s="71"/>
      <c r="W605" s="71"/>
      <c r="Y605" s="44"/>
      <c r="Z605" s="44"/>
    </row>
    <row r="606" spans="1:26" x14ac:dyDescent="0.3">
      <c r="A606" s="44"/>
      <c r="B606" s="70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2"/>
      <c r="N606" s="44"/>
      <c r="O606" s="44"/>
      <c r="P606" s="44"/>
      <c r="Q606" s="44"/>
      <c r="R606" s="44"/>
      <c r="S606" s="44"/>
      <c r="T606" s="44"/>
      <c r="U606" s="44"/>
      <c r="V606" s="71"/>
      <c r="W606" s="71"/>
      <c r="Y606" s="44"/>
      <c r="Z606" s="44"/>
    </row>
    <row r="607" spans="1:26" x14ac:dyDescent="0.3">
      <c r="A607" s="44"/>
      <c r="B607" s="70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2"/>
      <c r="N607" s="44"/>
      <c r="O607" s="44"/>
      <c r="P607" s="44"/>
      <c r="Q607" s="44"/>
      <c r="R607" s="44"/>
      <c r="S607" s="44"/>
      <c r="T607" s="44"/>
      <c r="U607" s="44"/>
      <c r="V607" s="71"/>
      <c r="W607" s="71"/>
      <c r="Y607" s="44"/>
      <c r="Z607" s="44"/>
    </row>
    <row r="608" spans="1:26" x14ac:dyDescent="0.3">
      <c r="A608" s="44"/>
      <c r="B608" s="70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2"/>
      <c r="N608" s="44"/>
      <c r="O608" s="44"/>
      <c r="P608" s="44"/>
      <c r="Q608" s="44"/>
      <c r="R608" s="44"/>
      <c r="S608" s="44"/>
      <c r="T608" s="44"/>
      <c r="U608" s="44"/>
      <c r="V608" s="71"/>
      <c r="W608" s="71"/>
      <c r="Y608" s="44"/>
      <c r="Z608" s="44"/>
    </row>
    <row r="609" spans="1:26" x14ac:dyDescent="0.3">
      <c r="A609" s="44"/>
      <c r="B609" s="70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2"/>
      <c r="N609" s="44"/>
      <c r="O609" s="44"/>
      <c r="P609" s="44"/>
      <c r="Q609" s="44"/>
      <c r="R609" s="44"/>
      <c r="S609" s="44"/>
      <c r="T609" s="44"/>
      <c r="U609" s="44"/>
      <c r="V609" s="71"/>
      <c r="W609" s="71"/>
      <c r="Y609" s="44"/>
      <c r="Z609" s="44"/>
    </row>
    <row r="610" spans="1:26" x14ac:dyDescent="0.3">
      <c r="A610" s="44"/>
      <c r="B610" s="70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2"/>
      <c r="N610" s="44"/>
      <c r="O610" s="44"/>
      <c r="P610" s="44"/>
      <c r="Q610" s="44"/>
      <c r="R610" s="44"/>
      <c r="S610" s="44"/>
      <c r="T610" s="44"/>
      <c r="U610" s="44"/>
      <c r="V610" s="71"/>
      <c r="W610" s="71"/>
      <c r="Y610" s="44"/>
      <c r="Z610" s="44"/>
    </row>
    <row r="611" spans="1:26" x14ac:dyDescent="0.3">
      <c r="A611" s="44"/>
      <c r="B611" s="70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2"/>
      <c r="N611" s="44"/>
      <c r="O611" s="44"/>
      <c r="P611" s="44"/>
      <c r="Q611" s="44"/>
      <c r="R611" s="44"/>
      <c r="S611" s="44"/>
      <c r="T611" s="44"/>
      <c r="U611" s="44"/>
      <c r="V611" s="71"/>
      <c r="W611" s="71"/>
      <c r="Y611" s="44"/>
      <c r="Z611" s="44"/>
    </row>
    <row r="612" spans="1:26" x14ac:dyDescent="0.3">
      <c r="A612" s="44"/>
      <c r="B612" s="70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2"/>
      <c r="N612" s="44"/>
      <c r="O612" s="44"/>
      <c r="P612" s="44"/>
      <c r="Q612" s="44"/>
      <c r="R612" s="44"/>
      <c r="S612" s="44"/>
      <c r="T612" s="44"/>
      <c r="U612" s="44"/>
      <c r="V612" s="71"/>
      <c r="W612" s="71"/>
      <c r="Y612" s="44"/>
      <c r="Z612" s="44"/>
    </row>
    <row r="613" spans="1:26" x14ac:dyDescent="0.3">
      <c r="A613" s="44"/>
      <c r="B613" s="70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2"/>
      <c r="N613" s="44"/>
      <c r="O613" s="44"/>
      <c r="P613" s="44"/>
      <c r="Q613" s="44"/>
      <c r="R613" s="44"/>
      <c r="S613" s="44"/>
      <c r="T613" s="44"/>
      <c r="U613" s="44"/>
      <c r="V613" s="71"/>
      <c r="W613" s="71"/>
      <c r="Y613" s="44"/>
      <c r="Z613" s="44"/>
    </row>
    <row r="614" spans="1:26" x14ac:dyDescent="0.3">
      <c r="A614" s="44"/>
      <c r="B614" s="70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2"/>
      <c r="N614" s="44"/>
      <c r="O614" s="44"/>
      <c r="P614" s="44"/>
      <c r="Q614" s="44"/>
      <c r="R614" s="44"/>
      <c r="S614" s="44"/>
      <c r="T614" s="44"/>
      <c r="U614" s="44"/>
      <c r="V614" s="71"/>
      <c r="W614" s="71"/>
      <c r="Y614" s="44"/>
      <c r="Z614" s="44"/>
    </row>
    <row r="615" spans="1:26" x14ac:dyDescent="0.3">
      <c r="A615" s="44"/>
      <c r="B615" s="70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2"/>
      <c r="N615" s="44"/>
      <c r="O615" s="44"/>
      <c r="P615" s="44"/>
      <c r="Q615" s="44"/>
      <c r="R615" s="44"/>
      <c r="S615" s="44"/>
      <c r="T615" s="44"/>
      <c r="U615" s="44"/>
      <c r="V615" s="71"/>
      <c r="W615" s="71"/>
      <c r="Y615" s="44"/>
      <c r="Z615" s="44"/>
    </row>
    <row r="616" spans="1:26" x14ac:dyDescent="0.3">
      <c r="A616" s="44"/>
      <c r="B616" s="70"/>
      <c r="C616" s="71"/>
      <c r="D616" s="71"/>
      <c r="E616" s="71"/>
      <c r="F616" s="71"/>
      <c r="G616" s="71"/>
      <c r="H616" s="71"/>
      <c r="I616" s="71"/>
      <c r="J616" s="71"/>
      <c r="K616" s="71"/>
      <c r="L616" s="71"/>
      <c r="M616" s="72"/>
      <c r="N616" s="44"/>
      <c r="O616" s="44"/>
      <c r="P616" s="44"/>
      <c r="Q616" s="44"/>
      <c r="R616" s="44"/>
      <c r="S616" s="44"/>
      <c r="T616" s="44"/>
      <c r="U616" s="44"/>
      <c r="V616" s="71"/>
      <c r="W616" s="71"/>
      <c r="Y616" s="44"/>
      <c r="Z616" s="44"/>
    </row>
    <row r="617" spans="1:26" x14ac:dyDescent="0.3">
      <c r="A617" s="44"/>
      <c r="B617" s="70"/>
      <c r="C617" s="71"/>
      <c r="D617" s="71"/>
      <c r="E617" s="71"/>
      <c r="F617" s="71"/>
      <c r="G617" s="71"/>
      <c r="H617" s="71"/>
      <c r="I617" s="71"/>
      <c r="J617" s="71"/>
      <c r="K617" s="71"/>
      <c r="L617" s="71"/>
      <c r="M617" s="72"/>
      <c r="N617" s="44"/>
      <c r="O617" s="44"/>
      <c r="P617" s="44"/>
      <c r="Q617" s="44"/>
      <c r="R617" s="44"/>
      <c r="S617" s="44"/>
      <c r="T617" s="44"/>
      <c r="U617" s="44"/>
      <c r="V617" s="71"/>
      <c r="W617" s="71"/>
      <c r="Y617" s="44"/>
      <c r="Z617" s="44"/>
    </row>
    <row r="618" spans="1:26" x14ac:dyDescent="0.3">
      <c r="A618" s="44"/>
      <c r="B618" s="70"/>
      <c r="C618" s="71"/>
      <c r="D618" s="71"/>
      <c r="E618" s="71"/>
      <c r="F618" s="71"/>
      <c r="G618" s="71"/>
      <c r="H618" s="71"/>
      <c r="I618" s="71"/>
      <c r="J618" s="71"/>
      <c r="K618" s="71"/>
      <c r="L618" s="71"/>
      <c r="M618" s="72"/>
      <c r="N618" s="44"/>
      <c r="O618" s="44"/>
      <c r="P618" s="44"/>
      <c r="Q618" s="44"/>
      <c r="R618" s="44"/>
      <c r="S618" s="44"/>
      <c r="T618" s="44"/>
      <c r="U618" s="44"/>
      <c r="V618" s="71"/>
      <c r="W618" s="71"/>
      <c r="Y618" s="44"/>
      <c r="Z618" s="44"/>
    </row>
    <row r="619" spans="1:26" x14ac:dyDescent="0.3">
      <c r="A619" s="44"/>
      <c r="B619" s="70"/>
      <c r="C619" s="71"/>
      <c r="D619" s="71"/>
      <c r="E619" s="71"/>
      <c r="F619" s="71"/>
      <c r="G619" s="71"/>
      <c r="H619" s="71"/>
      <c r="I619" s="71"/>
      <c r="J619" s="71"/>
      <c r="K619" s="71"/>
      <c r="L619" s="71"/>
      <c r="M619" s="72"/>
      <c r="N619" s="44"/>
      <c r="O619" s="44"/>
      <c r="P619" s="44"/>
      <c r="Q619" s="44"/>
      <c r="R619" s="44"/>
      <c r="S619" s="44"/>
      <c r="T619" s="44"/>
      <c r="U619" s="44"/>
      <c r="V619" s="71"/>
      <c r="W619" s="71"/>
      <c r="Y619" s="44"/>
      <c r="Z619" s="44"/>
    </row>
    <row r="620" spans="1:26" x14ac:dyDescent="0.3">
      <c r="A620" s="44"/>
      <c r="B620" s="70"/>
      <c r="C620" s="71"/>
      <c r="D620" s="71"/>
      <c r="E620" s="71"/>
      <c r="F620" s="71"/>
      <c r="G620" s="71"/>
      <c r="H620" s="71"/>
      <c r="I620" s="71"/>
      <c r="J620" s="71"/>
      <c r="K620" s="71"/>
      <c r="L620" s="71"/>
      <c r="M620" s="72"/>
      <c r="N620" s="44"/>
      <c r="O620" s="44"/>
      <c r="P620" s="44"/>
      <c r="Q620" s="44"/>
      <c r="R620" s="44"/>
      <c r="S620" s="44"/>
      <c r="T620" s="44"/>
      <c r="U620" s="44"/>
      <c r="V620" s="71"/>
      <c r="W620" s="71"/>
      <c r="Y620" s="44"/>
      <c r="Z620" s="44"/>
    </row>
    <row r="621" spans="1:26" x14ac:dyDescent="0.3">
      <c r="A621" s="44"/>
      <c r="B621" s="70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2"/>
      <c r="N621" s="44"/>
      <c r="O621" s="44"/>
      <c r="P621" s="44"/>
      <c r="Q621" s="44"/>
      <c r="R621" s="44"/>
      <c r="S621" s="44"/>
      <c r="T621" s="44"/>
      <c r="U621" s="44"/>
      <c r="V621" s="71"/>
      <c r="W621" s="71"/>
      <c r="Y621" s="44"/>
      <c r="Z621" s="44"/>
    </row>
    <row r="622" spans="1:26" x14ac:dyDescent="0.3">
      <c r="A622" s="44"/>
      <c r="B622" s="70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2"/>
      <c r="N622" s="44"/>
      <c r="O622" s="44"/>
      <c r="P622" s="44"/>
      <c r="Q622" s="44"/>
      <c r="R622" s="44"/>
      <c r="S622" s="44"/>
      <c r="T622" s="44"/>
      <c r="U622" s="44"/>
      <c r="V622" s="71"/>
      <c r="W622" s="71"/>
      <c r="Y622" s="44"/>
      <c r="Z622" s="44"/>
    </row>
    <row r="623" spans="1:26" x14ac:dyDescent="0.3">
      <c r="A623" s="44"/>
      <c r="B623" s="70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2"/>
      <c r="N623" s="44"/>
      <c r="O623" s="44"/>
      <c r="P623" s="44"/>
      <c r="Q623" s="44"/>
      <c r="R623" s="44"/>
      <c r="S623" s="44"/>
      <c r="T623" s="44"/>
      <c r="U623" s="44"/>
      <c r="V623" s="71"/>
      <c r="W623" s="71"/>
      <c r="Y623" s="44"/>
      <c r="Z623" s="44"/>
    </row>
    <row r="624" spans="1:26" x14ac:dyDescent="0.3">
      <c r="A624" s="44"/>
      <c r="B624" s="70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2"/>
      <c r="N624" s="44"/>
      <c r="O624" s="44"/>
      <c r="P624" s="44"/>
      <c r="Q624" s="44"/>
      <c r="R624" s="44"/>
      <c r="S624" s="44"/>
      <c r="T624" s="44"/>
      <c r="U624" s="44"/>
      <c r="V624" s="71"/>
      <c r="W624" s="71"/>
      <c r="Y624" s="44"/>
      <c r="Z624" s="44"/>
    </row>
    <row r="625" spans="1:26" x14ac:dyDescent="0.3">
      <c r="A625" s="44"/>
      <c r="B625" s="70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2"/>
      <c r="N625" s="44"/>
      <c r="O625" s="44"/>
      <c r="P625" s="44"/>
      <c r="Q625" s="44"/>
      <c r="R625" s="44"/>
      <c r="S625" s="44"/>
      <c r="T625" s="44"/>
      <c r="U625" s="44"/>
      <c r="V625" s="71"/>
      <c r="W625" s="71"/>
      <c r="Y625" s="44"/>
      <c r="Z625" s="44"/>
    </row>
    <row r="626" spans="1:26" x14ac:dyDescent="0.3">
      <c r="A626" s="44"/>
      <c r="B626" s="70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2"/>
      <c r="N626" s="44"/>
      <c r="O626" s="44"/>
      <c r="P626" s="44"/>
      <c r="Q626" s="44"/>
      <c r="R626" s="44"/>
      <c r="S626" s="44"/>
      <c r="T626" s="44"/>
      <c r="U626" s="44"/>
      <c r="V626" s="71"/>
      <c r="W626" s="71"/>
      <c r="Y626" s="44"/>
      <c r="Z626" s="44"/>
    </row>
    <row r="627" spans="1:26" x14ac:dyDescent="0.3">
      <c r="A627" s="44"/>
      <c r="B627" s="70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2"/>
      <c r="N627" s="44"/>
      <c r="O627" s="44"/>
      <c r="P627" s="44"/>
      <c r="Q627" s="44"/>
      <c r="R627" s="44"/>
      <c r="S627" s="44"/>
      <c r="T627" s="44"/>
      <c r="U627" s="44"/>
      <c r="V627" s="71"/>
      <c r="W627" s="71"/>
      <c r="Y627" s="44"/>
      <c r="Z627" s="44"/>
    </row>
    <row r="628" spans="1:26" x14ac:dyDescent="0.3">
      <c r="A628" s="44"/>
      <c r="B628" s="70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2"/>
      <c r="N628" s="44"/>
      <c r="O628" s="44"/>
      <c r="P628" s="44"/>
      <c r="Q628" s="44"/>
      <c r="R628" s="44"/>
      <c r="S628" s="44"/>
      <c r="T628" s="44"/>
      <c r="U628" s="44"/>
      <c r="V628" s="71"/>
      <c r="W628" s="71"/>
      <c r="Y628" s="44"/>
      <c r="Z628" s="44"/>
    </row>
    <row r="629" spans="1:26" x14ac:dyDescent="0.3">
      <c r="A629" s="44"/>
      <c r="B629" s="70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2"/>
      <c r="N629" s="44"/>
      <c r="O629" s="44"/>
      <c r="P629" s="44"/>
      <c r="Q629" s="44"/>
      <c r="R629" s="44"/>
      <c r="S629" s="44"/>
      <c r="T629" s="44"/>
      <c r="U629" s="44"/>
      <c r="V629" s="71"/>
      <c r="W629" s="71"/>
      <c r="Y629" s="44"/>
      <c r="Z629" s="44"/>
    </row>
    <row r="630" spans="1:26" x14ac:dyDescent="0.3">
      <c r="A630" s="44"/>
      <c r="B630" s="70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2"/>
      <c r="N630" s="44"/>
      <c r="O630" s="44"/>
      <c r="P630" s="44"/>
      <c r="Q630" s="44"/>
      <c r="R630" s="44"/>
      <c r="S630" s="44"/>
      <c r="T630" s="44"/>
      <c r="U630" s="44"/>
      <c r="V630" s="71"/>
      <c r="W630" s="71"/>
      <c r="Y630" s="44"/>
      <c r="Z630" s="44"/>
    </row>
    <row r="631" spans="1:26" x14ac:dyDescent="0.3">
      <c r="A631" s="44"/>
      <c r="B631" s="70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2"/>
      <c r="N631" s="44"/>
      <c r="O631" s="44"/>
      <c r="P631" s="44"/>
      <c r="Q631" s="44"/>
      <c r="R631" s="44"/>
      <c r="S631" s="44"/>
      <c r="T631" s="44"/>
      <c r="U631" s="44"/>
      <c r="V631" s="71"/>
      <c r="W631" s="71"/>
      <c r="Y631" s="44"/>
      <c r="Z631" s="44"/>
    </row>
    <row r="632" spans="1:26" x14ac:dyDescent="0.3">
      <c r="A632" s="44"/>
      <c r="B632" s="70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2"/>
      <c r="N632" s="44"/>
      <c r="O632" s="44"/>
      <c r="P632" s="44"/>
      <c r="Q632" s="44"/>
      <c r="R632" s="44"/>
      <c r="S632" s="44"/>
      <c r="T632" s="44"/>
      <c r="U632" s="44"/>
      <c r="V632" s="71"/>
      <c r="W632" s="71"/>
      <c r="Y632" s="44"/>
      <c r="Z632" s="44"/>
    </row>
    <row r="633" spans="1:26" x14ac:dyDescent="0.3">
      <c r="A633" s="44"/>
      <c r="B633" s="70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2"/>
      <c r="N633" s="44"/>
      <c r="O633" s="44"/>
      <c r="P633" s="44"/>
      <c r="Q633" s="44"/>
      <c r="R633" s="44"/>
      <c r="S633" s="44"/>
      <c r="T633" s="44"/>
      <c r="U633" s="44"/>
      <c r="V633" s="71"/>
      <c r="W633" s="71"/>
      <c r="Y633" s="44"/>
      <c r="Z633" s="44"/>
    </row>
    <row r="634" spans="1:26" x14ac:dyDescent="0.3">
      <c r="A634" s="44"/>
      <c r="B634" s="70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2"/>
      <c r="N634" s="44"/>
      <c r="O634" s="44"/>
      <c r="P634" s="44"/>
      <c r="Q634" s="44"/>
      <c r="R634" s="44"/>
      <c r="S634" s="44"/>
      <c r="T634" s="44"/>
      <c r="U634" s="44"/>
      <c r="V634" s="71"/>
      <c r="W634" s="71"/>
      <c r="Y634" s="44"/>
      <c r="Z634" s="44"/>
    </row>
    <row r="635" spans="1:26" x14ac:dyDescent="0.3">
      <c r="A635" s="44"/>
      <c r="B635" s="70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2"/>
      <c r="N635" s="44"/>
      <c r="O635" s="44"/>
      <c r="P635" s="44"/>
      <c r="Q635" s="44"/>
      <c r="R635" s="44"/>
      <c r="S635" s="44"/>
      <c r="T635" s="44"/>
      <c r="U635" s="44"/>
      <c r="V635" s="71"/>
      <c r="W635" s="71"/>
      <c r="Y635" s="44"/>
      <c r="Z635" s="44"/>
    </row>
    <row r="636" spans="1:26" x14ac:dyDescent="0.3">
      <c r="A636" s="44"/>
      <c r="B636" s="70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2"/>
      <c r="N636" s="44"/>
      <c r="O636" s="44"/>
      <c r="P636" s="44"/>
      <c r="Q636" s="44"/>
      <c r="R636" s="44"/>
      <c r="S636" s="44"/>
      <c r="T636" s="44"/>
      <c r="U636" s="44"/>
      <c r="V636" s="71"/>
      <c r="W636" s="71"/>
      <c r="Y636" s="44"/>
      <c r="Z636" s="44"/>
    </row>
    <row r="637" spans="1:26" x14ac:dyDescent="0.3">
      <c r="A637" s="44"/>
      <c r="B637" s="70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2"/>
      <c r="N637" s="44"/>
      <c r="O637" s="44"/>
      <c r="P637" s="44"/>
      <c r="Q637" s="44"/>
      <c r="R637" s="44"/>
      <c r="S637" s="44"/>
      <c r="T637" s="44"/>
      <c r="U637" s="44"/>
      <c r="V637" s="71"/>
      <c r="W637" s="71"/>
      <c r="Y637" s="44"/>
      <c r="Z637" s="44"/>
    </row>
    <row r="638" spans="1:26" x14ac:dyDescent="0.3">
      <c r="A638" s="44"/>
      <c r="B638" s="70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2"/>
      <c r="N638" s="44"/>
      <c r="O638" s="44"/>
      <c r="P638" s="44"/>
      <c r="Q638" s="44"/>
      <c r="R638" s="44"/>
      <c r="S638" s="44"/>
      <c r="T638" s="44"/>
      <c r="U638" s="44"/>
      <c r="V638" s="71"/>
      <c r="W638" s="71"/>
      <c r="Y638" s="44"/>
      <c r="Z638" s="44"/>
    </row>
    <row r="639" spans="1:26" x14ac:dyDescent="0.3">
      <c r="A639" s="44"/>
      <c r="B639" s="70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2"/>
      <c r="N639" s="44"/>
      <c r="O639" s="44"/>
      <c r="P639" s="44"/>
      <c r="Q639" s="44"/>
      <c r="R639" s="44"/>
      <c r="S639" s="44"/>
      <c r="T639" s="44"/>
      <c r="U639" s="44"/>
      <c r="V639" s="71"/>
      <c r="W639" s="71"/>
      <c r="Y639" s="44"/>
      <c r="Z639" s="44"/>
    </row>
    <row r="640" spans="1:26" x14ac:dyDescent="0.3">
      <c r="A640" s="44"/>
      <c r="B640" s="70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2"/>
      <c r="N640" s="44"/>
      <c r="O640" s="44"/>
      <c r="P640" s="44"/>
      <c r="Q640" s="44"/>
      <c r="R640" s="44"/>
      <c r="S640" s="44"/>
      <c r="T640" s="44"/>
      <c r="U640" s="44"/>
      <c r="V640" s="71"/>
      <c r="W640" s="71"/>
      <c r="Y640" s="44"/>
      <c r="Z640" s="44"/>
    </row>
    <row r="641" spans="1:26" x14ac:dyDescent="0.3">
      <c r="A641" s="44"/>
      <c r="B641" s="70"/>
      <c r="C641" s="71"/>
      <c r="D641" s="71"/>
      <c r="E641" s="71"/>
      <c r="F641" s="71"/>
      <c r="G641" s="71"/>
      <c r="H641" s="71"/>
      <c r="I641" s="71"/>
      <c r="J641" s="71"/>
      <c r="K641" s="71"/>
      <c r="L641" s="71"/>
      <c r="M641" s="72"/>
      <c r="N641" s="44"/>
      <c r="O641" s="44"/>
      <c r="P641" s="44"/>
      <c r="Q641" s="44"/>
      <c r="R641" s="44"/>
      <c r="S641" s="44"/>
      <c r="T641" s="44"/>
      <c r="U641" s="44"/>
      <c r="V641" s="71"/>
      <c r="W641" s="71"/>
      <c r="Y641" s="44"/>
      <c r="Z641" s="44"/>
    </row>
    <row r="642" spans="1:26" x14ac:dyDescent="0.3">
      <c r="A642" s="44"/>
      <c r="B642" s="70"/>
      <c r="C642" s="71"/>
      <c r="D642" s="71"/>
      <c r="E642" s="71"/>
      <c r="F642" s="71"/>
      <c r="G642" s="71"/>
      <c r="H642" s="71"/>
      <c r="I642" s="71"/>
      <c r="J642" s="71"/>
      <c r="K642" s="71"/>
      <c r="L642" s="71"/>
      <c r="M642" s="72"/>
      <c r="N642" s="44"/>
      <c r="O642" s="44"/>
      <c r="P642" s="44"/>
      <c r="Q642" s="44"/>
      <c r="R642" s="44"/>
      <c r="S642" s="44"/>
      <c r="T642" s="44"/>
      <c r="U642" s="44"/>
      <c r="V642" s="71"/>
      <c r="W642" s="71"/>
      <c r="Y642" s="44"/>
      <c r="Z642" s="44"/>
    </row>
    <row r="643" spans="1:26" x14ac:dyDescent="0.3">
      <c r="A643" s="44"/>
      <c r="B643" s="70"/>
      <c r="C643" s="71"/>
      <c r="D643" s="71"/>
      <c r="E643" s="71"/>
      <c r="F643" s="71"/>
      <c r="G643" s="71"/>
      <c r="H643" s="71"/>
      <c r="I643" s="71"/>
      <c r="J643" s="71"/>
      <c r="K643" s="71"/>
      <c r="L643" s="71"/>
      <c r="M643" s="72"/>
      <c r="N643" s="44"/>
      <c r="O643" s="44"/>
      <c r="P643" s="44"/>
      <c r="Q643" s="44"/>
      <c r="R643" s="44"/>
      <c r="S643" s="44"/>
      <c r="T643" s="44"/>
      <c r="U643" s="44"/>
      <c r="V643" s="71"/>
      <c r="W643" s="71"/>
      <c r="Y643" s="44"/>
      <c r="Z643" s="44"/>
    </row>
    <row r="644" spans="1:26" x14ac:dyDescent="0.3">
      <c r="A644" s="44"/>
      <c r="B644" s="70"/>
      <c r="C644" s="71"/>
      <c r="D644" s="71"/>
      <c r="E644" s="71"/>
      <c r="F644" s="71"/>
      <c r="G644" s="71"/>
      <c r="H644" s="71"/>
      <c r="I644" s="71"/>
      <c r="J644" s="71"/>
      <c r="K644" s="71"/>
      <c r="L644" s="71"/>
      <c r="M644" s="72"/>
      <c r="N644" s="44"/>
      <c r="O644" s="44"/>
      <c r="P644" s="44"/>
      <c r="Q644" s="44"/>
      <c r="R644" s="44"/>
      <c r="S644" s="44"/>
      <c r="T644" s="44"/>
      <c r="U644" s="44"/>
      <c r="V644" s="71"/>
      <c r="W644" s="71"/>
      <c r="Y644" s="44"/>
      <c r="Z644" s="44"/>
    </row>
    <row r="645" spans="1:26" x14ac:dyDescent="0.3">
      <c r="A645" s="44"/>
      <c r="B645" s="70"/>
      <c r="C645" s="71"/>
      <c r="D645" s="71"/>
      <c r="E645" s="71"/>
      <c r="F645" s="71"/>
      <c r="G645" s="71"/>
      <c r="H645" s="71"/>
      <c r="I645" s="71"/>
      <c r="J645" s="71"/>
      <c r="K645" s="71"/>
      <c r="L645" s="71"/>
      <c r="M645" s="72"/>
      <c r="N645" s="44"/>
      <c r="O645" s="44"/>
      <c r="P645" s="44"/>
      <c r="Q645" s="44"/>
      <c r="R645" s="44"/>
      <c r="S645" s="44"/>
      <c r="T645" s="44"/>
      <c r="U645" s="44"/>
      <c r="V645" s="71"/>
      <c r="W645" s="71"/>
      <c r="Y645" s="44"/>
      <c r="Z645" s="44"/>
    </row>
    <row r="646" spans="1:26" x14ac:dyDescent="0.3">
      <c r="A646" s="44"/>
      <c r="B646" s="70"/>
      <c r="C646" s="71"/>
      <c r="D646" s="71"/>
      <c r="E646" s="71"/>
      <c r="F646" s="71"/>
      <c r="G646" s="71"/>
      <c r="H646" s="71"/>
      <c r="I646" s="71"/>
      <c r="J646" s="71"/>
      <c r="K646" s="71"/>
      <c r="L646" s="71"/>
      <c r="M646" s="72"/>
      <c r="N646" s="44"/>
      <c r="O646" s="44"/>
      <c r="P646" s="44"/>
      <c r="Q646" s="44"/>
      <c r="R646" s="44"/>
      <c r="S646" s="44"/>
      <c r="T646" s="44"/>
      <c r="U646" s="44"/>
      <c r="V646" s="71"/>
      <c r="W646" s="71"/>
      <c r="Y646" s="44"/>
      <c r="Z646" s="44"/>
    </row>
    <row r="647" spans="1:26" x14ac:dyDescent="0.3">
      <c r="A647" s="44"/>
      <c r="B647" s="70"/>
      <c r="C647" s="71"/>
      <c r="D647" s="71"/>
      <c r="E647" s="71"/>
      <c r="F647" s="71"/>
      <c r="G647" s="71"/>
      <c r="H647" s="71"/>
      <c r="I647" s="71"/>
      <c r="J647" s="71"/>
      <c r="K647" s="71"/>
      <c r="L647" s="71"/>
      <c r="M647" s="72"/>
      <c r="N647" s="44"/>
      <c r="O647" s="44"/>
      <c r="P647" s="44"/>
      <c r="Q647" s="44"/>
      <c r="R647" s="44"/>
      <c r="S647" s="44"/>
      <c r="T647" s="44"/>
      <c r="U647" s="44"/>
      <c r="V647" s="71"/>
      <c r="W647" s="71"/>
      <c r="Y647" s="44"/>
      <c r="Z647" s="44"/>
    </row>
    <row r="648" spans="1:26" x14ac:dyDescent="0.3">
      <c r="A648" s="44"/>
      <c r="B648" s="70"/>
      <c r="C648" s="71"/>
      <c r="D648" s="71"/>
      <c r="E648" s="71"/>
      <c r="F648" s="71"/>
      <c r="G648" s="71"/>
      <c r="H648" s="71"/>
      <c r="I648" s="71"/>
      <c r="J648" s="71"/>
      <c r="K648" s="71"/>
      <c r="L648" s="71"/>
      <c r="M648" s="72"/>
      <c r="N648" s="44"/>
      <c r="O648" s="44"/>
      <c r="P648" s="44"/>
      <c r="Q648" s="44"/>
      <c r="R648" s="44"/>
      <c r="S648" s="44"/>
      <c r="T648" s="44"/>
      <c r="U648" s="44"/>
      <c r="V648" s="71"/>
      <c r="W648" s="71"/>
      <c r="Y648" s="44"/>
      <c r="Z648" s="44"/>
    </row>
    <row r="649" spans="1:26" x14ac:dyDescent="0.3">
      <c r="A649" s="44"/>
      <c r="B649" s="70"/>
      <c r="C649" s="71"/>
      <c r="D649" s="71"/>
      <c r="E649" s="71"/>
      <c r="F649" s="71"/>
      <c r="G649" s="71"/>
      <c r="H649" s="71"/>
      <c r="I649" s="71"/>
      <c r="J649" s="71"/>
      <c r="K649" s="71"/>
      <c r="L649" s="71"/>
      <c r="M649" s="72"/>
      <c r="N649" s="44"/>
      <c r="O649" s="44"/>
      <c r="P649" s="44"/>
      <c r="Q649" s="44"/>
      <c r="R649" s="44"/>
      <c r="S649" s="44"/>
      <c r="T649" s="44"/>
      <c r="U649" s="44"/>
      <c r="V649" s="71"/>
      <c r="W649" s="71"/>
      <c r="Y649" s="44"/>
      <c r="Z649" s="44"/>
    </row>
    <row r="650" spans="1:26" x14ac:dyDescent="0.3">
      <c r="A650" s="44"/>
      <c r="B650" s="70"/>
      <c r="C650" s="71"/>
      <c r="D650" s="71"/>
      <c r="E650" s="71"/>
      <c r="F650" s="71"/>
      <c r="G650" s="71"/>
      <c r="H650" s="71"/>
      <c r="I650" s="71"/>
      <c r="J650" s="71"/>
      <c r="K650" s="71"/>
      <c r="L650" s="71"/>
      <c r="M650" s="72"/>
      <c r="N650" s="44"/>
      <c r="O650" s="44"/>
      <c r="P650" s="44"/>
      <c r="Q650" s="44"/>
      <c r="R650" s="44"/>
      <c r="S650" s="44"/>
      <c r="T650" s="44"/>
      <c r="U650" s="44"/>
      <c r="V650" s="71"/>
      <c r="W650" s="71"/>
      <c r="Y650" s="44"/>
      <c r="Z650" s="44"/>
    </row>
    <row r="651" spans="1:26" x14ac:dyDescent="0.3">
      <c r="A651" s="44"/>
      <c r="B651" s="70"/>
      <c r="C651" s="71"/>
      <c r="D651" s="71"/>
      <c r="E651" s="71"/>
      <c r="F651" s="71"/>
      <c r="G651" s="71"/>
      <c r="H651" s="71"/>
      <c r="I651" s="71"/>
      <c r="J651" s="71"/>
      <c r="K651" s="71"/>
      <c r="L651" s="71"/>
      <c r="M651" s="72"/>
      <c r="N651" s="44"/>
      <c r="O651" s="44"/>
      <c r="P651" s="44"/>
      <c r="Q651" s="44"/>
      <c r="R651" s="44"/>
      <c r="S651" s="44"/>
      <c r="T651" s="44"/>
      <c r="U651" s="44"/>
      <c r="V651" s="71"/>
      <c r="W651" s="71"/>
      <c r="Y651" s="44"/>
      <c r="Z651" s="44"/>
    </row>
    <row r="652" spans="1:26" x14ac:dyDescent="0.3">
      <c r="A652" s="44"/>
      <c r="B652" s="70"/>
      <c r="C652" s="71"/>
      <c r="D652" s="71"/>
      <c r="E652" s="71"/>
      <c r="F652" s="71"/>
      <c r="G652" s="71"/>
      <c r="H652" s="71"/>
      <c r="I652" s="71"/>
      <c r="J652" s="71"/>
      <c r="K652" s="71"/>
      <c r="L652" s="71"/>
      <c r="M652" s="72"/>
      <c r="N652" s="44"/>
      <c r="O652" s="44"/>
      <c r="P652" s="44"/>
      <c r="Q652" s="44"/>
      <c r="R652" s="44"/>
      <c r="S652" s="44"/>
      <c r="T652" s="44"/>
      <c r="U652" s="44"/>
      <c r="V652" s="71"/>
      <c r="W652" s="71"/>
      <c r="Y652" s="44"/>
      <c r="Z652" s="44"/>
    </row>
    <row r="653" spans="1:26" x14ac:dyDescent="0.3">
      <c r="A653" s="44"/>
      <c r="B653" s="70"/>
      <c r="C653" s="71"/>
      <c r="D653" s="71"/>
      <c r="E653" s="71"/>
      <c r="F653" s="71"/>
      <c r="G653" s="71"/>
      <c r="H653" s="71"/>
      <c r="I653" s="71"/>
      <c r="J653" s="71"/>
      <c r="K653" s="71"/>
      <c r="L653" s="71"/>
      <c r="M653" s="72"/>
      <c r="N653" s="44"/>
      <c r="O653" s="44"/>
      <c r="P653" s="44"/>
      <c r="Q653" s="44"/>
      <c r="R653" s="44"/>
      <c r="S653" s="44"/>
      <c r="T653" s="44"/>
      <c r="U653" s="44"/>
      <c r="V653" s="71"/>
      <c r="W653" s="71"/>
      <c r="Y653" s="44"/>
      <c r="Z653" s="44"/>
    </row>
    <row r="654" spans="1:26" x14ac:dyDescent="0.3">
      <c r="A654" s="44"/>
      <c r="B654" s="70"/>
      <c r="C654" s="71"/>
      <c r="D654" s="71"/>
      <c r="E654" s="71"/>
      <c r="F654" s="71"/>
      <c r="G654" s="71"/>
      <c r="H654" s="71"/>
      <c r="I654" s="71"/>
      <c r="J654" s="71"/>
      <c r="K654" s="71"/>
      <c r="L654" s="71"/>
      <c r="M654" s="72"/>
      <c r="N654" s="44"/>
      <c r="O654" s="44"/>
      <c r="P654" s="44"/>
      <c r="Q654" s="44"/>
      <c r="R654" s="44"/>
      <c r="S654" s="44"/>
      <c r="T654" s="44"/>
      <c r="U654" s="44"/>
      <c r="V654" s="71"/>
      <c r="W654" s="71"/>
      <c r="Y654" s="44"/>
      <c r="Z654" s="44"/>
    </row>
    <row r="655" spans="1:26" x14ac:dyDescent="0.3">
      <c r="A655" s="44"/>
      <c r="B655" s="70"/>
      <c r="C655" s="71"/>
      <c r="D655" s="71"/>
      <c r="E655" s="71"/>
      <c r="F655" s="71"/>
      <c r="G655" s="71"/>
      <c r="H655" s="71"/>
      <c r="I655" s="71"/>
      <c r="J655" s="71"/>
      <c r="K655" s="71"/>
      <c r="L655" s="71"/>
      <c r="M655" s="72"/>
      <c r="N655" s="44"/>
      <c r="O655" s="44"/>
      <c r="P655" s="44"/>
      <c r="Q655" s="44"/>
      <c r="R655" s="44"/>
      <c r="S655" s="44"/>
      <c r="T655" s="44"/>
      <c r="U655" s="44"/>
      <c r="V655" s="71"/>
      <c r="W655" s="71"/>
      <c r="Y655" s="44"/>
      <c r="Z655" s="44"/>
    </row>
    <row r="656" spans="1:26" x14ac:dyDescent="0.3">
      <c r="A656" s="44"/>
      <c r="B656" s="70"/>
      <c r="C656" s="71"/>
      <c r="D656" s="71"/>
      <c r="E656" s="71"/>
      <c r="F656" s="71"/>
      <c r="G656" s="71"/>
      <c r="H656" s="71"/>
      <c r="I656" s="71"/>
      <c r="J656" s="71"/>
      <c r="K656" s="71"/>
      <c r="L656" s="71"/>
      <c r="M656" s="72"/>
      <c r="N656" s="44"/>
      <c r="O656" s="44"/>
      <c r="P656" s="44"/>
      <c r="Q656" s="44"/>
      <c r="R656" s="44"/>
      <c r="S656" s="44"/>
      <c r="T656" s="44"/>
      <c r="U656" s="44"/>
      <c r="V656" s="71"/>
      <c r="W656" s="71"/>
      <c r="Y656" s="44"/>
      <c r="Z656" s="44"/>
    </row>
    <row r="657" spans="1:26" x14ac:dyDescent="0.3">
      <c r="A657" s="44"/>
      <c r="B657" s="70"/>
      <c r="C657" s="71"/>
      <c r="D657" s="71"/>
      <c r="E657" s="71"/>
      <c r="F657" s="71"/>
      <c r="G657" s="71"/>
      <c r="H657" s="71"/>
      <c r="I657" s="71"/>
      <c r="J657" s="71"/>
      <c r="K657" s="71"/>
      <c r="L657" s="71"/>
      <c r="M657" s="72"/>
      <c r="N657" s="44"/>
      <c r="O657" s="44"/>
      <c r="P657" s="44"/>
      <c r="Q657" s="44"/>
      <c r="R657" s="44"/>
      <c r="S657" s="44"/>
      <c r="T657" s="44"/>
      <c r="U657" s="44"/>
      <c r="V657" s="71"/>
      <c r="W657" s="71"/>
      <c r="Y657" s="44"/>
      <c r="Z657" s="44"/>
    </row>
    <row r="658" spans="1:26" x14ac:dyDescent="0.3">
      <c r="A658" s="44"/>
      <c r="B658" s="70"/>
      <c r="C658" s="71"/>
      <c r="D658" s="71"/>
      <c r="E658" s="71"/>
      <c r="F658" s="71"/>
      <c r="G658" s="71"/>
      <c r="H658" s="71"/>
      <c r="I658" s="71"/>
      <c r="J658" s="71"/>
      <c r="K658" s="71"/>
      <c r="L658" s="71"/>
      <c r="M658" s="72"/>
      <c r="N658" s="44"/>
      <c r="O658" s="44"/>
      <c r="P658" s="44"/>
      <c r="Q658" s="44"/>
      <c r="R658" s="44"/>
      <c r="S658" s="44"/>
      <c r="T658" s="44"/>
      <c r="U658" s="44"/>
      <c r="V658" s="71"/>
      <c r="W658" s="71"/>
      <c r="Y658" s="44"/>
      <c r="Z658" s="44"/>
    </row>
    <row r="659" spans="1:26" x14ac:dyDescent="0.3">
      <c r="A659" s="44"/>
      <c r="B659" s="70"/>
      <c r="C659" s="71"/>
      <c r="D659" s="71"/>
      <c r="E659" s="71"/>
      <c r="F659" s="71"/>
      <c r="G659" s="71"/>
      <c r="H659" s="71"/>
      <c r="I659" s="71"/>
      <c r="J659" s="71"/>
      <c r="K659" s="71"/>
      <c r="L659" s="71"/>
      <c r="M659" s="72"/>
      <c r="N659" s="44"/>
      <c r="O659" s="44"/>
      <c r="P659" s="44"/>
      <c r="Q659" s="44"/>
      <c r="R659" s="44"/>
      <c r="S659" s="44"/>
      <c r="T659" s="44"/>
      <c r="U659" s="44"/>
      <c r="V659" s="71"/>
      <c r="W659" s="71"/>
      <c r="Y659" s="44"/>
      <c r="Z659" s="44"/>
    </row>
    <row r="660" spans="1:26" x14ac:dyDescent="0.3">
      <c r="A660" s="44"/>
      <c r="B660" s="70"/>
      <c r="C660" s="71"/>
      <c r="D660" s="71"/>
      <c r="E660" s="71"/>
      <c r="F660" s="71"/>
      <c r="G660" s="71"/>
      <c r="H660" s="71"/>
      <c r="I660" s="71"/>
      <c r="J660" s="71"/>
      <c r="K660" s="71"/>
      <c r="L660" s="71"/>
      <c r="M660" s="72"/>
      <c r="N660" s="44"/>
      <c r="O660" s="44"/>
      <c r="P660" s="44"/>
      <c r="Q660" s="44"/>
      <c r="R660" s="44"/>
      <c r="S660" s="44"/>
      <c r="T660" s="44"/>
      <c r="U660" s="44"/>
      <c r="V660" s="71"/>
      <c r="W660" s="71"/>
      <c r="Y660" s="44"/>
      <c r="Z660" s="44"/>
    </row>
    <row r="661" spans="1:26" x14ac:dyDescent="0.3">
      <c r="A661" s="44"/>
      <c r="B661" s="70"/>
      <c r="C661" s="71"/>
      <c r="D661" s="71"/>
      <c r="E661" s="71"/>
      <c r="F661" s="71"/>
      <c r="G661" s="71"/>
      <c r="H661" s="71"/>
      <c r="I661" s="71"/>
      <c r="J661" s="71"/>
      <c r="K661" s="71"/>
      <c r="L661" s="71"/>
      <c r="M661" s="72"/>
      <c r="N661" s="44"/>
      <c r="O661" s="44"/>
      <c r="P661" s="44"/>
      <c r="Q661" s="44"/>
      <c r="R661" s="44"/>
      <c r="S661" s="44"/>
      <c r="T661" s="44"/>
      <c r="U661" s="44"/>
      <c r="V661" s="71"/>
      <c r="W661" s="71"/>
      <c r="Y661" s="44"/>
      <c r="Z661" s="44"/>
    </row>
    <row r="662" spans="1:26" x14ac:dyDescent="0.3">
      <c r="A662" s="44"/>
      <c r="B662" s="70"/>
      <c r="C662" s="71"/>
      <c r="D662" s="71"/>
      <c r="E662" s="71"/>
      <c r="F662" s="71"/>
      <c r="G662" s="71"/>
      <c r="H662" s="71"/>
      <c r="I662" s="71"/>
      <c r="J662" s="71"/>
      <c r="K662" s="71"/>
      <c r="L662" s="71"/>
      <c r="M662" s="72"/>
      <c r="N662" s="44"/>
      <c r="O662" s="44"/>
      <c r="P662" s="44"/>
      <c r="Q662" s="44"/>
      <c r="R662" s="44"/>
      <c r="S662" s="44"/>
      <c r="T662" s="44"/>
      <c r="U662" s="44"/>
      <c r="V662" s="71"/>
      <c r="W662" s="71"/>
      <c r="Y662" s="44"/>
      <c r="Z662" s="44"/>
    </row>
    <row r="663" spans="1:26" x14ac:dyDescent="0.3">
      <c r="A663" s="44"/>
      <c r="B663" s="70"/>
      <c r="C663" s="71"/>
      <c r="D663" s="71"/>
      <c r="E663" s="71"/>
      <c r="F663" s="71"/>
      <c r="G663" s="71"/>
      <c r="H663" s="71"/>
      <c r="I663" s="71"/>
      <c r="J663" s="71"/>
      <c r="K663" s="71"/>
      <c r="L663" s="71"/>
      <c r="M663" s="72"/>
      <c r="N663" s="44"/>
      <c r="O663" s="44"/>
      <c r="P663" s="44"/>
      <c r="Q663" s="44"/>
      <c r="R663" s="44"/>
      <c r="S663" s="44"/>
      <c r="T663" s="44"/>
      <c r="U663" s="44"/>
      <c r="V663" s="71"/>
      <c r="W663" s="71"/>
      <c r="Y663" s="44"/>
      <c r="Z663" s="44"/>
    </row>
    <row r="664" spans="1:26" x14ac:dyDescent="0.3">
      <c r="A664" s="44"/>
      <c r="B664" s="70"/>
      <c r="C664" s="71"/>
      <c r="D664" s="71"/>
      <c r="E664" s="71"/>
      <c r="F664" s="71"/>
      <c r="G664" s="71"/>
      <c r="H664" s="71"/>
      <c r="I664" s="71"/>
      <c r="J664" s="71"/>
      <c r="K664" s="71"/>
      <c r="L664" s="71"/>
      <c r="M664" s="72"/>
      <c r="N664" s="44"/>
      <c r="O664" s="44"/>
      <c r="P664" s="44"/>
      <c r="Q664" s="44"/>
      <c r="R664" s="44"/>
      <c r="S664" s="44"/>
      <c r="T664" s="44"/>
      <c r="U664" s="44"/>
      <c r="V664" s="71"/>
      <c r="W664" s="71"/>
      <c r="Y664" s="44"/>
      <c r="Z664" s="44"/>
    </row>
    <row r="665" spans="1:26" x14ac:dyDescent="0.3">
      <c r="A665" s="44"/>
      <c r="B665" s="70"/>
      <c r="C665" s="71"/>
      <c r="D665" s="71"/>
      <c r="E665" s="71"/>
      <c r="F665" s="71"/>
      <c r="G665" s="71"/>
      <c r="H665" s="71"/>
      <c r="I665" s="71"/>
      <c r="J665" s="71"/>
      <c r="K665" s="71"/>
      <c r="L665" s="71"/>
      <c r="M665" s="72"/>
      <c r="N665" s="44"/>
      <c r="O665" s="44"/>
      <c r="P665" s="44"/>
      <c r="Q665" s="44"/>
      <c r="R665" s="44"/>
      <c r="S665" s="44"/>
      <c r="T665" s="44"/>
      <c r="U665" s="44"/>
      <c r="V665" s="71"/>
      <c r="W665" s="71"/>
      <c r="Y665" s="44"/>
      <c r="Z665" s="44"/>
    </row>
    <row r="666" spans="1:26" x14ac:dyDescent="0.3">
      <c r="A666" s="44"/>
      <c r="B666" s="70"/>
      <c r="C666" s="71"/>
      <c r="D666" s="71"/>
      <c r="E666" s="71"/>
      <c r="F666" s="71"/>
      <c r="G666" s="71"/>
      <c r="H666" s="71"/>
      <c r="I666" s="71"/>
      <c r="J666" s="71"/>
      <c r="K666" s="71"/>
      <c r="L666" s="71"/>
      <c r="M666" s="72"/>
      <c r="N666" s="44"/>
      <c r="O666" s="44"/>
      <c r="P666" s="44"/>
      <c r="Q666" s="44"/>
      <c r="R666" s="44"/>
      <c r="S666" s="44"/>
      <c r="T666" s="44"/>
      <c r="U666" s="44"/>
      <c r="V666" s="71"/>
      <c r="W666" s="71"/>
      <c r="Y666" s="44"/>
      <c r="Z666" s="44"/>
    </row>
    <row r="667" spans="1:26" x14ac:dyDescent="0.3">
      <c r="A667" s="44"/>
      <c r="B667" s="70"/>
      <c r="C667" s="71"/>
      <c r="D667" s="71"/>
      <c r="E667" s="71"/>
      <c r="F667" s="71"/>
      <c r="G667" s="71"/>
      <c r="H667" s="71"/>
      <c r="I667" s="71"/>
      <c r="J667" s="71"/>
      <c r="K667" s="71"/>
      <c r="L667" s="71"/>
      <c r="M667" s="72"/>
      <c r="N667" s="44"/>
      <c r="O667" s="44"/>
      <c r="P667" s="44"/>
      <c r="Q667" s="44"/>
      <c r="R667" s="44"/>
      <c r="S667" s="44"/>
      <c r="T667" s="44"/>
      <c r="U667" s="44"/>
      <c r="V667" s="71"/>
      <c r="W667" s="71"/>
      <c r="Y667" s="44"/>
      <c r="Z667" s="44"/>
    </row>
    <row r="668" spans="1:26" x14ac:dyDescent="0.3">
      <c r="A668" s="44"/>
      <c r="B668" s="70"/>
      <c r="C668" s="71"/>
      <c r="D668" s="71"/>
      <c r="E668" s="71"/>
      <c r="F668" s="71"/>
      <c r="G668" s="71"/>
      <c r="H668" s="71"/>
      <c r="I668" s="71"/>
      <c r="J668" s="71"/>
      <c r="K668" s="71"/>
      <c r="L668" s="71"/>
      <c r="M668" s="72"/>
      <c r="N668" s="44"/>
      <c r="O668" s="44"/>
      <c r="P668" s="44"/>
      <c r="Q668" s="44"/>
      <c r="R668" s="44"/>
      <c r="S668" s="44"/>
      <c r="T668" s="44"/>
      <c r="U668" s="44"/>
      <c r="V668" s="71"/>
      <c r="W668" s="71"/>
      <c r="Y668" s="44"/>
      <c r="Z668" s="44"/>
    </row>
    <row r="669" spans="1:26" x14ac:dyDescent="0.3">
      <c r="A669" s="44"/>
      <c r="B669" s="70"/>
      <c r="C669" s="71"/>
      <c r="D669" s="71"/>
      <c r="E669" s="71"/>
      <c r="F669" s="71"/>
      <c r="G669" s="71"/>
      <c r="H669" s="71"/>
      <c r="I669" s="71"/>
      <c r="J669" s="71"/>
      <c r="K669" s="71"/>
      <c r="L669" s="71"/>
      <c r="M669" s="72"/>
      <c r="N669" s="44"/>
      <c r="O669" s="44"/>
      <c r="P669" s="44"/>
      <c r="Q669" s="44"/>
      <c r="R669" s="44"/>
      <c r="S669" s="44"/>
      <c r="T669" s="44"/>
      <c r="U669" s="44"/>
      <c r="V669" s="71"/>
      <c r="W669" s="71"/>
      <c r="Y669" s="44"/>
      <c r="Z669" s="44"/>
    </row>
    <row r="670" spans="1:26" x14ac:dyDescent="0.3">
      <c r="A670" s="44"/>
      <c r="B670" s="70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2"/>
      <c r="N670" s="44"/>
      <c r="O670" s="44"/>
      <c r="P670" s="44"/>
      <c r="Q670" s="44"/>
      <c r="R670" s="44"/>
      <c r="S670" s="44"/>
      <c r="T670" s="44"/>
      <c r="U670" s="44"/>
      <c r="V670" s="71"/>
      <c r="W670" s="71"/>
      <c r="Y670" s="44"/>
      <c r="Z670" s="44"/>
    </row>
    <row r="671" spans="1:26" x14ac:dyDescent="0.3">
      <c r="A671" s="44"/>
      <c r="B671" s="70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2"/>
      <c r="N671" s="44"/>
      <c r="O671" s="44"/>
      <c r="P671" s="44"/>
      <c r="Q671" s="44"/>
      <c r="R671" s="44"/>
      <c r="S671" s="44"/>
      <c r="T671" s="44"/>
      <c r="U671" s="44"/>
      <c r="V671" s="71"/>
      <c r="W671" s="71"/>
      <c r="Y671" s="44"/>
      <c r="Z671" s="44"/>
    </row>
    <row r="672" spans="1:26" x14ac:dyDescent="0.3">
      <c r="A672" s="44"/>
      <c r="B672" s="70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2"/>
      <c r="N672" s="44"/>
      <c r="O672" s="44"/>
      <c r="P672" s="44"/>
      <c r="Q672" s="44"/>
      <c r="R672" s="44"/>
      <c r="S672" s="44"/>
      <c r="T672" s="44"/>
      <c r="U672" s="44"/>
      <c r="V672" s="71"/>
      <c r="W672" s="71"/>
      <c r="Y672" s="44"/>
      <c r="Z672" s="44"/>
    </row>
    <row r="673" spans="1:26" x14ac:dyDescent="0.3">
      <c r="A673" s="44"/>
      <c r="B673" s="70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2"/>
      <c r="N673" s="44"/>
      <c r="O673" s="44"/>
      <c r="P673" s="44"/>
      <c r="Q673" s="44"/>
      <c r="R673" s="44"/>
      <c r="S673" s="44"/>
      <c r="T673" s="44"/>
      <c r="U673" s="44"/>
      <c r="V673" s="71"/>
      <c r="W673" s="71"/>
      <c r="Y673" s="44"/>
      <c r="Z673" s="44"/>
    </row>
    <row r="674" spans="1:26" x14ac:dyDescent="0.3">
      <c r="A674" s="44"/>
      <c r="B674" s="70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2"/>
      <c r="N674" s="44"/>
      <c r="O674" s="44"/>
      <c r="P674" s="44"/>
      <c r="Q674" s="44"/>
      <c r="R674" s="44"/>
      <c r="S674" s="44"/>
      <c r="T674" s="44"/>
      <c r="U674" s="44"/>
      <c r="V674" s="71"/>
      <c r="W674" s="71"/>
      <c r="Y674" s="44"/>
      <c r="Z674" s="44"/>
    </row>
    <row r="675" spans="1:26" x14ac:dyDescent="0.3">
      <c r="A675" s="44"/>
      <c r="B675" s="70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2"/>
      <c r="N675" s="44"/>
      <c r="O675" s="44"/>
      <c r="P675" s="44"/>
      <c r="Q675" s="44"/>
      <c r="R675" s="44"/>
      <c r="S675" s="44"/>
      <c r="T675" s="44"/>
      <c r="U675" s="44"/>
      <c r="V675" s="71"/>
      <c r="W675" s="71"/>
      <c r="Y675" s="44"/>
      <c r="Z675" s="44"/>
    </row>
    <row r="676" spans="1:26" x14ac:dyDescent="0.3">
      <c r="A676" s="44"/>
      <c r="B676" s="70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2"/>
      <c r="N676" s="44"/>
      <c r="O676" s="44"/>
      <c r="P676" s="44"/>
      <c r="Q676" s="44"/>
      <c r="R676" s="44"/>
      <c r="S676" s="44"/>
      <c r="T676" s="44"/>
      <c r="U676" s="44"/>
      <c r="V676" s="71"/>
      <c r="W676" s="71"/>
      <c r="Y676" s="44"/>
      <c r="Z676" s="44"/>
    </row>
    <row r="677" spans="1:26" x14ac:dyDescent="0.3">
      <c r="A677" s="44"/>
      <c r="B677" s="70"/>
      <c r="C677" s="71"/>
      <c r="D677" s="71"/>
      <c r="E677" s="71"/>
      <c r="F677" s="71"/>
      <c r="G677" s="71"/>
      <c r="H677" s="71"/>
      <c r="I677" s="71"/>
      <c r="J677" s="71"/>
      <c r="K677" s="71"/>
      <c r="L677" s="71"/>
      <c r="M677" s="72"/>
      <c r="N677" s="44"/>
      <c r="O677" s="44"/>
      <c r="P677" s="44"/>
      <c r="Q677" s="44"/>
      <c r="R677" s="44"/>
      <c r="S677" s="44"/>
      <c r="T677" s="44"/>
      <c r="U677" s="44"/>
      <c r="V677" s="71"/>
      <c r="W677" s="71"/>
      <c r="Y677" s="44"/>
      <c r="Z677" s="44"/>
    </row>
    <row r="678" spans="1:26" x14ac:dyDescent="0.3">
      <c r="A678" s="44"/>
      <c r="B678" s="70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2"/>
      <c r="N678" s="44"/>
      <c r="O678" s="44"/>
      <c r="P678" s="44"/>
      <c r="Q678" s="44"/>
      <c r="R678" s="44"/>
      <c r="S678" s="44"/>
      <c r="T678" s="44"/>
      <c r="U678" s="44"/>
      <c r="V678" s="71"/>
      <c r="W678" s="71"/>
      <c r="Y678" s="44"/>
      <c r="Z678" s="44"/>
    </row>
    <row r="679" spans="1:26" x14ac:dyDescent="0.3">
      <c r="A679" s="44"/>
      <c r="B679" s="70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2"/>
      <c r="N679" s="44"/>
      <c r="O679" s="44"/>
      <c r="P679" s="44"/>
      <c r="Q679" s="44"/>
      <c r="R679" s="44"/>
      <c r="S679" s="44"/>
      <c r="T679" s="44"/>
      <c r="U679" s="44"/>
      <c r="V679" s="71"/>
      <c r="W679" s="71"/>
      <c r="Y679" s="44"/>
      <c r="Z679" s="44"/>
    </row>
    <row r="680" spans="1:26" x14ac:dyDescent="0.3">
      <c r="A680" s="44"/>
      <c r="B680" s="70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2"/>
      <c r="N680" s="44"/>
      <c r="O680" s="44"/>
      <c r="P680" s="44"/>
      <c r="Q680" s="44"/>
      <c r="R680" s="44"/>
      <c r="S680" s="44"/>
      <c r="T680" s="44"/>
      <c r="U680" s="44"/>
      <c r="V680" s="71"/>
      <c r="W680" s="71"/>
      <c r="Y680" s="44"/>
      <c r="Z680" s="44"/>
    </row>
    <row r="681" spans="1:26" x14ac:dyDescent="0.3">
      <c r="A681" s="44"/>
      <c r="B681" s="70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2"/>
      <c r="N681" s="44"/>
      <c r="O681" s="44"/>
      <c r="P681" s="44"/>
      <c r="Q681" s="44"/>
      <c r="R681" s="44"/>
      <c r="S681" s="44"/>
      <c r="T681" s="44"/>
      <c r="U681" s="44"/>
      <c r="V681" s="71"/>
      <c r="W681" s="71"/>
      <c r="Y681" s="44"/>
      <c r="Z681" s="44"/>
    </row>
    <row r="682" spans="1:26" x14ac:dyDescent="0.3">
      <c r="A682" s="44"/>
      <c r="B682" s="70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2"/>
      <c r="N682" s="44"/>
      <c r="O682" s="44"/>
      <c r="P682" s="44"/>
      <c r="Q682" s="44"/>
      <c r="R682" s="44"/>
      <c r="S682" s="44"/>
      <c r="T682" s="44"/>
      <c r="U682" s="44"/>
      <c r="V682" s="71"/>
      <c r="W682" s="71"/>
      <c r="Y682" s="44"/>
      <c r="Z682" s="44"/>
    </row>
    <row r="683" spans="1:26" x14ac:dyDescent="0.3">
      <c r="A683" s="44"/>
      <c r="B683" s="70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2"/>
      <c r="N683" s="44"/>
      <c r="O683" s="44"/>
      <c r="P683" s="44"/>
      <c r="Q683" s="44"/>
      <c r="R683" s="44"/>
      <c r="S683" s="44"/>
      <c r="T683" s="44"/>
      <c r="U683" s="44"/>
      <c r="V683" s="71"/>
      <c r="W683" s="71"/>
      <c r="Y683" s="44"/>
      <c r="Z683" s="44"/>
    </row>
    <row r="684" spans="1:26" x14ac:dyDescent="0.3">
      <c r="A684" s="44"/>
      <c r="B684" s="70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2"/>
      <c r="N684" s="44"/>
      <c r="O684" s="44"/>
      <c r="P684" s="44"/>
      <c r="Q684" s="44"/>
      <c r="R684" s="44"/>
      <c r="S684" s="44"/>
      <c r="T684" s="44"/>
      <c r="U684" s="44"/>
      <c r="V684" s="71"/>
      <c r="W684" s="71"/>
      <c r="Y684" s="44"/>
      <c r="Z684" s="44"/>
    </row>
    <row r="685" spans="1:26" x14ac:dyDescent="0.3">
      <c r="A685" s="44"/>
      <c r="B685" s="70"/>
      <c r="C685" s="71"/>
      <c r="D685" s="71"/>
      <c r="E685" s="71"/>
      <c r="F685" s="71"/>
      <c r="G685" s="71"/>
      <c r="H685" s="71"/>
      <c r="I685" s="71"/>
      <c r="J685" s="71"/>
      <c r="K685" s="71"/>
      <c r="L685" s="71"/>
      <c r="M685" s="72"/>
      <c r="N685" s="44"/>
      <c r="O685" s="44"/>
      <c r="P685" s="44"/>
      <c r="Q685" s="44"/>
      <c r="R685" s="44"/>
      <c r="S685" s="44"/>
      <c r="T685" s="44"/>
      <c r="U685" s="44"/>
      <c r="V685" s="71"/>
      <c r="W685" s="71"/>
      <c r="Y685" s="44"/>
      <c r="Z685" s="44"/>
    </row>
    <row r="686" spans="1:26" x14ac:dyDescent="0.3">
      <c r="A686" s="44"/>
      <c r="B686" s="70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2"/>
      <c r="N686" s="44"/>
      <c r="O686" s="44"/>
      <c r="P686" s="44"/>
      <c r="Q686" s="44"/>
      <c r="R686" s="44"/>
      <c r="S686" s="44"/>
      <c r="T686" s="44"/>
      <c r="U686" s="44"/>
      <c r="V686" s="71"/>
      <c r="W686" s="71"/>
      <c r="Y686" s="44"/>
      <c r="Z686" s="44"/>
    </row>
    <row r="687" spans="1:26" x14ac:dyDescent="0.3">
      <c r="A687" s="44"/>
      <c r="B687" s="70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2"/>
      <c r="N687" s="44"/>
      <c r="O687" s="44"/>
      <c r="P687" s="44"/>
      <c r="Q687" s="44"/>
      <c r="R687" s="44"/>
      <c r="S687" s="44"/>
      <c r="T687" s="44"/>
      <c r="U687" s="44"/>
      <c r="V687" s="71"/>
      <c r="W687" s="71"/>
      <c r="Y687" s="44"/>
      <c r="Z687" s="44"/>
    </row>
    <row r="688" spans="1:26" x14ac:dyDescent="0.3">
      <c r="A688" s="44"/>
      <c r="B688" s="70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2"/>
      <c r="N688" s="44"/>
      <c r="O688" s="44"/>
      <c r="P688" s="44"/>
      <c r="Q688" s="44"/>
      <c r="R688" s="44"/>
      <c r="S688" s="44"/>
      <c r="T688" s="44"/>
      <c r="U688" s="44"/>
      <c r="V688" s="71"/>
      <c r="W688" s="71"/>
      <c r="Y688" s="44"/>
      <c r="Z688" s="44"/>
    </row>
    <row r="689" spans="1:26" x14ac:dyDescent="0.3">
      <c r="A689" s="44"/>
      <c r="B689" s="70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2"/>
      <c r="N689" s="44"/>
      <c r="O689" s="44"/>
      <c r="P689" s="44"/>
      <c r="Q689" s="44"/>
      <c r="R689" s="44"/>
      <c r="S689" s="44"/>
      <c r="T689" s="44"/>
      <c r="U689" s="44"/>
      <c r="V689" s="71"/>
      <c r="W689" s="71"/>
      <c r="Y689" s="44"/>
      <c r="Z689" s="44"/>
    </row>
    <row r="690" spans="1:26" x14ac:dyDescent="0.3">
      <c r="A690" s="44"/>
      <c r="B690" s="70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2"/>
      <c r="N690" s="44"/>
      <c r="O690" s="44"/>
      <c r="P690" s="44"/>
      <c r="Q690" s="44"/>
      <c r="R690" s="44"/>
      <c r="S690" s="44"/>
      <c r="T690" s="44"/>
      <c r="U690" s="44"/>
      <c r="V690" s="71"/>
      <c r="W690" s="71"/>
      <c r="Y690" s="44"/>
      <c r="Z690" s="44"/>
    </row>
    <row r="691" spans="1:26" x14ac:dyDescent="0.3">
      <c r="A691" s="44"/>
      <c r="B691" s="70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2"/>
      <c r="N691" s="44"/>
      <c r="O691" s="44"/>
      <c r="P691" s="44"/>
      <c r="Q691" s="44"/>
      <c r="R691" s="44"/>
      <c r="S691" s="44"/>
      <c r="T691" s="44"/>
      <c r="U691" s="44"/>
      <c r="V691" s="71"/>
      <c r="W691" s="71"/>
      <c r="Y691" s="44"/>
      <c r="Z691" s="44"/>
    </row>
    <row r="692" spans="1:26" x14ac:dyDescent="0.3">
      <c r="A692" s="44"/>
      <c r="B692" s="70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2"/>
      <c r="N692" s="44"/>
      <c r="O692" s="44"/>
      <c r="P692" s="44"/>
      <c r="Q692" s="44"/>
      <c r="R692" s="44"/>
      <c r="S692" s="44"/>
      <c r="T692" s="44"/>
      <c r="U692" s="44"/>
      <c r="V692" s="71"/>
      <c r="W692" s="71"/>
      <c r="Y692" s="44"/>
      <c r="Z692" s="44"/>
    </row>
    <row r="693" spans="1:26" x14ac:dyDescent="0.3">
      <c r="A693" s="44"/>
      <c r="B693" s="70"/>
      <c r="C693" s="71"/>
      <c r="D693" s="71"/>
      <c r="E693" s="71"/>
      <c r="F693" s="71"/>
      <c r="G693" s="71"/>
      <c r="H693" s="71"/>
      <c r="I693" s="71"/>
      <c r="J693" s="71"/>
      <c r="K693" s="71"/>
      <c r="L693" s="71"/>
      <c r="M693" s="72"/>
      <c r="N693" s="44"/>
      <c r="O693" s="44"/>
      <c r="P693" s="44"/>
      <c r="Q693" s="44"/>
      <c r="R693" s="44"/>
      <c r="S693" s="44"/>
      <c r="T693" s="44"/>
      <c r="U693" s="44"/>
      <c r="V693" s="71"/>
      <c r="W693" s="71"/>
      <c r="Y693" s="44"/>
      <c r="Z693" s="44"/>
    </row>
    <row r="694" spans="1:26" x14ac:dyDescent="0.3">
      <c r="A694" s="44"/>
      <c r="B694" s="70"/>
      <c r="C694" s="71"/>
      <c r="D694" s="71"/>
      <c r="E694" s="71"/>
      <c r="F694" s="71"/>
      <c r="G694" s="71"/>
      <c r="H694" s="71"/>
      <c r="I694" s="71"/>
      <c r="J694" s="71"/>
      <c r="K694" s="71"/>
      <c r="L694" s="71"/>
      <c r="M694" s="72"/>
      <c r="N694" s="44"/>
      <c r="O694" s="44"/>
      <c r="P694" s="44"/>
      <c r="Q694" s="44"/>
      <c r="R694" s="44"/>
      <c r="S694" s="44"/>
      <c r="T694" s="44"/>
      <c r="U694" s="44"/>
      <c r="V694" s="71"/>
      <c r="W694" s="71"/>
      <c r="Y694" s="44"/>
      <c r="Z694" s="44"/>
    </row>
    <row r="695" spans="1:26" x14ac:dyDescent="0.3">
      <c r="A695" s="44"/>
      <c r="B695" s="70"/>
      <c r="C695" s="71"/>
      <c r="D695" s="71"/>
      <c r="E695" s="71"/>
      <c r="F695" s="71"/>
      <c r="G695" s="71"/>
      <c r="H695" s="71"/>
      <c r="I695" s="71"/>
      <c r="J695" s="71"/>
      <c r="K695" s="71"/>
      <c r="L695" s="71"/>
      <c r="M695" s="72"/>
      <c r="N695" s="44"/>
      <c r="O695" s="44"/>
      <c r="P695" s="44"/>
      <c r="Q695" s="44"/>
      <c r="R695" s="44"/>
      <c r="S695" s="44"/>
      <c r="T695" s="44"/>
      <c r="U695" s="44"/>
      <c r="V695" s="71"/>
      <c r="W695" s="71"/>
      <c r="Y695" s="44"/>
      <c r="Z695" s="44"/>
    </row>
    <row r="696" spans="1:26" x14ac:dyDescent="0.3">
      <c r="A696" s="44"/>
      <c r="B696" s="70"/>
      <c r="C696" s="71"/>
      <c r="D696" s="71"/>
      <c r="E696" s="71"/>
      <c r="F696" s="71"/>
      <c r="G696" s="71"/>
      <c r="H696" s="71"/>
      <c r="I696" s="71"/>
      <c r="J696" s="71"/>
      <c r="K696" s="71"/>
      <c r="L696" s="71"/>
      <c r="M696" s="72"/>
      <c r="N696" s="44"/>
      <c r="O696" s="44"/>
      <c r="P696" s="44"/>
      <c r="Q696" s="44"/>
      <c r="R696" s="44"/>
      <c r="S696" s="44"/>
      <c r="T696" s="44"/>
      <c r="U696" s="44"/>
      <c r="V696" s="71"/>
      <c r="W696" s="71"/>
      <c r="Y696" s="44"/>
      <c r="Z696" s="44"/>
    </row>
    <row r="697" spans="1:26" x14ac:dyDescent="0.3">
      <c r="A697" s="44"/>
      <c r="B697" s="70"/>
      <c r="C697" s="71"/>
      <c r="D697" s="71"/>
      <c r="E697" s="71"/>
      <c r="F697" s="71"/>
      <c r="G697" s="71"/>
      <c r="H697" s="71"/>
      <c r="I697" s="71"/>
      <c r="J697" s="71"/>
      <c r="K697" s="71"/>
      <c r="L697" s="71"/>
      <c r="M697" s="72"/>
      <c r="N697" s="44"/>
      <c r="O697" s="44"/>
      <c r="P697" s="44"/>
      <c r="Q697" s="44"/>
      <c r="R697" s="44"/>
      <c r="S697" s="44"/>
      <c r="T697" s="44"/>
      <c r="U697" s="44"/>
      <c r="V697" s="71"/>
      <c r="W697" s="71"/>
      <c r="Y697" s="44"/>
      <c r="Z697" s="44"/>
    </row>
    <row r="698" spans="1:26" x14ac:dyDescent="0.3">
      <c r="A698" s="44"/>
      <c r="B698" s="70"/>
      <c r="C698" s="71"/>
      <c r="D698" s="71"/>
      <c r="E698" s="71"/>
      <c r="F698" s="71"/>
      <c r="G698" s="71"/>
      <c r="H698" s="71"/>
      <c r="I698" s="71"/>
      <c r="J698" s="71"/>
      <c r="K698" s="71"/>
      <c r="L698" s="71"/>
      <c r="M698" s="72"/>
      <c r="N698" s="44"/>
      <c r="O698" s="44"/>
      <c r="P698" s="44"/>
      <c r="Q698" s="44"/>
      <c r="R698" s="44"/>
      <c r="S698" s="44"/>
      <c r="T698" s="44"/>
      <c r="U698" s="44"/>
      <c r="V698" s="71"/>
      <c r="W698" s="71"/>
      <c r="Y698" s="44"/>
      <c r="Z698" s="44"/>
    </row>
    <row r="699" spans="1:26" x14ac:dyDescent="0.3">
      <c r="A699" s="44"/>
      <c r="B699" s="70"/>
      <c r="C699" s="71"/>
      <c r="D699" s="71"/>
      <c r="E699" s="71"/>
      <c r="F699" s="71"/>
      <c r="G699" s="71"/>
      <c r="H699" s="71"/>
      <c r="I699" s="71"/>
      <c r="J699" s="71"/>
      <c r="K699" s="71"/>
      <c r="L699" s="71"/>
      <c r="M699" s="72"/>
      <c r="N699" s="44"/>
      <c r="O699" s="44"/>
      <c r="P699" s="44"/>
      <c r="Q699" s="44"/>
      <c r="R699" s="44"/>
      <c r="S699" s="44"/>
      <c r="T699" s="44"/>
      <c r="U699" s="44"/>
      <c r="V699" s="71"/>
      <c r="W699" s="71"/>
      <c r="Y699" s="44"/>
      <c r="Z699" s="44"/>
    </row>
    <row r="700" spans="1:26" x14ac:dyDescent="0.3">
      <c r="A700" s="44"/>
      <c r="B700" s="70"/>
      <c r="C700" s="71"/>
      <c r="D700" s="71"/>
      <c r="E700" s="71"/>
      <c r="F700" s="71"/>
      <c r="G700" s="71"/>
      <c r="H700" s="71"/>
      <c r="I700" s="71"/>
      <c r="J700" s="71"/>
      <c r="K700" s="71"/>
      <c r="L700" s="71"/>
      <c r="M700" s="72"/>
      <c r="N700" s="44"/>
      <c r="O700" s="44"/>
      <c r="P700" s="44"/>
      <c r="Q700" s="44"/>
      <c r="R700" s="44"/>
      <c r="S700" s="44"/>
      <c r="T700" s="44"/>
      <c r="U700" s="44"/>
      <c r="V700" s="71"/>
      <c r="W700" s="71"/>
      <c r="Y700" s="44"/>
      <c r="Z700" s="44"/>
    </row>
    <row r="701" spans="1:26" x14ac:dyDescent="0.3">
      <c r="A701" s="44"/>
      <c r="B701" s="70"/>
      <c r="C701" s="71"/>
      <c r="D701" s="71"/>
      <c r="E701" s="71"/>
      <c r="F701" s="71"/>
      <c r="G701" s="71"/>
      <c r="H701" s="71"/>
      <c r="I701" s="71"/>
      <c r="J701" s="71"/>
      <c r="K701" s="71"/>
      <c r="L701" s="71"/>
      <c r="M701" s="72"/>
      <c r="N701" s="44"/>
      <c r="O701" s="44"/>
      <c r="P701" s="44"/>
      <c r="Q701" s="44"/>
      <c r="R701" s="44"/>
      <c r="S701" s="44"/>
      <c r="T701" s="44"/>
      <c r="U701" s="44"/>
      <c r="V701" s="71"/>
      <c r="W701" s="71"/>
      <c r="Y701" s="44"/>
      <c r="Z701" s="44"/>
    </row>
    <row r="702" spans="1:26" x14ac:dyDescent="0.3">
      <c r="A702" s="44"/>
      <c r="B702" s="70"/>
      <c r="C702" s="71"/>
      <c r="D702" s="71"/>
      <c r="E702" s="71"/>
      <c r="F702" s="71"/>
      <c r="G702" s="71"/>
      <c r="H702" s="71"/>
      <c r="I702" s="71"/>
      <c r="J702" s="71"/>
      <c r="K702" s="71"/>
      <c r="L702" s="71"/>
      <c r="M702" s="72"/>
      <c r="N702" s="44"/>
      <c r="O702" s="44"/>
      <c r="P702" s="44"/>
      <c r="Q702" s="44"/>
      <c r="R702" s="44"/>
      <c r="S702" s="44"/>
      <c r="T702" s="44"/>
      <c r="U702" s="44"/>
      <c r="V702" s="71"/>
      <c r="W702" s="71"/>
      <c r="Y702" s="44"/>
      <c r="Z702" s="44"/>
    </row>
    <row r="703" spans="1:26" x14ac:dyDescent="0.3">
      <c r="A703" s="44"/>
      <c r="B703" s="70"/>
      <c r="C703" s="71"/>
      <c r="D703" s="71"/>
      <c r="E703" s="71"/>
      <c r="F703" s="71"/>
      <c r="G703" s="71"/>
      <c r="H703" s="71"/>
      <c r="I703" s="71"/>
      <c r="J703" s="71"/>
      <c r="K703" s="71"/>
      <c r="L703" s="71"/>
      <c r="M703" s="72"/>
      <c r="N703" s="44"/>
      <c r="O703" s="44"/>
      <c r="P703" s="44"/>
      <c r="Q703" s="44"/>
      <c r="R703" s="44"/>
      <c r="S703" s="44"/>
      <c r="T703" s="44"/>
      <c r="U703" s="44"/>
      <c r="V703" s="71"/>
      <c r="W703" s="71"/>
      <c r="Y703" s="44"/>
      <c r="Z703" s="44"/>
    </row>
    <row r="704" spans="1:26" x14ac:dyDescent="0.3">
      <c r="A704" s="44"/>
      <c r="B704" s="70"/>
      <c r="C704" s="71"/>
      <c r="D704" s="71"/>
      <c r="E704" s="71"/>
      <c r="F704" s="71"/>
      <c r="G704" s="71"/>
      <c r="H704" s="71"/>
      <c r="I704" s="71"/>
      <c r="J704" s="71"/>
      <c r="K704" s="71"/>
      <c r="L704" s="71"/>
      <c r="M704" s="72"/>
      <c r="N704" s="44"/>
      <c r="O704" s="44"/>
      <c r="P704" s="44"/>
      <c r="Q704" s="44"/>
      <c r="R704" s="44"/>
      <c r="S704" s="44"/>
      <c r="T704" s="44"/>
      <c r="U704" s="44"/>
      <c r="V704" s="71"/>
      <c r="W704" s="71"/>
      <c r="Y704" s="44"/>
      <c r="Z704" s="44"/>
    </row>
    <row r="705" spans="1:26" x14ac:dyDescent="0.3">
      <c r="A705" s="44"/>
      <c r="B705" s="70"/>
      <c r="C705" s="71"/>
      <c r="D705" s="71"/>
      <c r="E705" s="71"/>
      <c r="F705" s="71"/>
      <c r="G705" s="71"/>
      <c r="H705" s="71"/>
      <c r="I705" s="71"/>
      <c r="J705" s="71"/>
      <c r="K705" s="71"/>
      <c r="L705" s="71"/>
      <c r="M705" s="72"/>
      <c r="N705" s="44"/>
      <c r="O705" s="44"/>
      <c r="P705" s="44"/>
      <c r="Q705" s="44"/>
      <c r="R705" s="44"/>
      <c r="S705" s="44"/>
      <c r="T705" s="44"/>
      <c r="U705" s="44"/>
      <c r="V705" s="71"/>
      <c r="W705" s="71"/>
      <c r="Y705" s="44"/>
      <c r="Z705" s="44"/>
    </row>
    <row r="706" spans="1:26" x14ac:dyDescent="0.3">
      <c r="A706" s="44"/>
      <c r="B706" s="70"/>
      <c r="C706" s="71"/>
      <c r="D706" s="71"/>
      <c r="E706" s="71"/>
      <c r="F706" s="71"/>
      <c r="G706" s="71"/>
      <c r="H706" s="71"/>
      <c r="I706" s="71"/>
      <c r="J706" s="71"/>
      <c r="K706" s="71"/>
      <c r="L706" s="71"/>
      <c r="M706" s="72"/>
      <c r="N706" s="44"/>
      <c r="O706" s="44"/>
      <c r="P706" s="44"/>
      <c r="Q706" s="44"/>
      <c r="R706" s="44"/>
      <c r="S706" s="44"/>
      <c r="T706" s="44"/>
      <c r="U706" s="44"/>
      <c r="V706" s="71"/>
      <c r="W706" s="71"/>
      <c r="Y706" s="44"/>
      <c r="Z706" s="44"/>
    </row>
    <row r="707" spans="1:26" x14ac:dyDescent="0.3">
      <c r="A707" s="44"/>
      <c r="B707" s="70"/>
      <c r="C707" s="71"/>
      <c r="D707" s="71"/>
      <c r="E707" s="71"/>
      <c r="F707" s="71"/>
      <c r="G707" s="71"/>
      <c r="H707" s="71"/>
      <c r="I707" s="71"/>
      <c r="J707" s="71"/>
      <c r="K707" s="71"/>
      <c r="L707" s="71"/>
      <c r="M707" s="72"/>
      <c r="N707" s="44"/>
      <c r="O707" s="44"/>
      <c r="P707" s="44"/>
      <c r="Q707" s="44"/>
      <c r="R707" s="44"/>
      <c r="S707" s="44"/>
      <c r="T707" s="44"/>
      <c r="U707" s="44"/>
      <c r="V707" s="71"/>
      <c r="W707" s="71"/>
      <c r="Y707" s="44"/>
      <c r="Z707" s="44"/>
    </row>
    <row r="708" spans="1:26" x14ac:dyDescent="0.3">
      <c r="A708" s="44"/>
      <c r="B708" s="70"/>
      <c r="C708" s="71"/>
      <c r="D708" s="71"/>
      <c r="E708" s="71"/>
      <c r="F708" s="71"/>
      <c r="G708" s="71"/>
      <c r="H708" s="71"/>
      <c r="I708" s="71"/>
      <c r="J708" s="71"/>
      <c r="K708" s="71"/>
      <c r="L708" s="71"/>
      <c r="M708" s="72"/>
      <c r="N708" s="44"/>
      <c r="O708" s="44"/>
      <c r="P708" s="44"/>
      <c r="Q708" s="44"/>
      <c r="R708" s="44"/>
      <c r="S708" s="44"/>
      <c r="T708" s="44"/>
      <c r="U708" s="44"/>
      <c r="V708" s="71"/>
      <c r="W708" s="71"/>
      <c r="Y708" s="44"/>
      <c r="Z708" s="44"/>
    </row>
    <row r="709" spans="1:26" x14ac:dyDescent="0.3">
      <c r="A709" s="44"/>
      <c r="B709" s="70"/>
      <c r="C709" s="71"/>
      <c r="D709" s="71"/>
      <c r="E709" s="71"/>
      <c r="F709" s="71"/>
      <c r="G709" s="71"/>
      <c r="H709" s="71"/>
      <c r="I709" s="71"/>
      <c r="J709" s="71"/>
      <c r="K709" s="71"/>
      <c r="L709" s="71"/>
      <c r="M709" s="72"/>
      <c r="N709" s="44"/>
      <c r="O709" s="44"/>
      <c r="P709" s="44"/>
      <c r="Q709" s="44"/>
      <c r="R709" s="44"/>
      <c r="S709" s="44"/>
      <c r="T709" s="44"/>
      <c r="U709" s="44"/>
      <c r="V709" s="71"/>
      <c r="W709" s="71"/>
      <c r="Y709" s="44"/>
      <c r="Z709" s="44"/>
    </row>
    <row r="710" spans="1:26" x14ac:dyDescent="0.3">
      <c r="A710" s="44"/>
      <c r="B710" s="70"/>
      <c r="C710" s="71"/>
      <c r="D710" s="71"/>
      <c r="E710" s="71"/>
      <c r="F710" s="71"/>
      <c r="G710" s="71"/>
      <c r="H710" s="71"/>
      <c r="I710" s="71"/>
      <c r="J710" s="71"/>
      <c r="K710" s="71"/>
      <c r="L710" s="71"/>
      <c r="M710" s="72"/>
      <c r="N710" s="44"/>
      <c r="O710" s="44"/>
      <c r="P710" s="44"/>
      <c r="Q710" s="44"/>
      <c r="R710" s="44"/>
      <c r="S710" s="44"/>
      <c r="T710" s="44"/>
      <c r="U710" s="44"/>
      <c r="V710" s="71"/>
      <c r="W710" s="71"/>
      <c r="Y710" s="44"/>
      <c r="Z710" s="44"/>
    </row>
    <row r="711" spans="1:26" x14ac:dyDescent="0.3">
      <c r="A711" s="44"/>
      <c r="B711" s="70"/>
      <c r="C711" s="71"/>
      <c r="D711" s="71"/>
      <c r="E711" s="71"/>
      <c r="F711" s="71"/>
      <c r="G711" s="71"/>
      <c r="H711" s="71"/>
      <c r="I711" s="71"/>
      <c r="J711" s="71"/>
      <c r="K711" s="71"/>
      <c r="L711" s="71"/>
      <c r="M711" s="72"/>
      <c r="N711" s="44"/>
      <c r="O711" s="44"/>
      <c r="P711" s="44"/>
      <c r="Q711" s="44"/>
      <c r="R711" s="44"/>
      <c r="S711" s="44"/>
      <c r="T711" s="44"/>
      <c r="U711" s="44"/>
      <c r="V711" s="71"/>
      <c r="W711" s="71"/>
      <c r="Y711" s="44"/>
      <c r="Z711" s="44"/>
    </row>
    <row r="712" spans="1:26" x14ac:dyDescent="0.3">
      <c r="A712" s="44"/>
      <c r="B712" s="70"/>
      <c r="C712" s="71"/>
      <c r="D712" s="71"/>
      <c r="E712" s="71"/>
      <c r="F712" s="71"/>
      <c r="G712" s="71"/>
      <c r="H712" s="71"/>
      <c r="I712" s="71"/>
      <c r="J712" s="71"/>
      <c r="K712" s="71"/>
      <c r="L712" s="71"/>
      <c r="M712" s="72"/>
      <c r="N712" s="44"/>
      <c r="O712" s="44"/>
      <c r="P712" s="44"/>
      <c r="Q712" s="44"/>
      <c r="R712" s="44"/>
      <c r="S712" s="44"/>
      <c r="T712" s="44"/>
      <c r="U712" s="44"/>
      <c r="V712" s="71"/>
      <c r="W712" s="71"/>
      <c r="Y712" s="44"/>
      <c r="Z712" s="44"/>
    </row>
    <row r="713" spans="1:26" x14ac:dyDescent="0.3">
      <c r="A713" s="44"/>
      <c r="B713" s="70"/>
      <c r="C713" s="71"/>
      <c r="D713" s="71"/>
      <c r="E713" s="71"/>
      <c r="F713" s="71"/>
      <c r="G713" s="71"/>
      <c r="H713" s="71"/>
      <c r="I713" s="71"/>
      <c r="J713" s="71"/>
      <c r="K713" s="71"/>
      <c r="L713" s="71"/>
      <c r="M713" s="72"/>
      <c r="N713" s="44"/>
      <c r="O713" s="44"/>
      <c r="P713" s="44"/>
      <c r="Q713" s="44"/>
      <c r="R713" s="44"/>
      <c r="S713" s="44"/>
      <c r="T713" s="44"/>
      <c r="U713" s="44"/>
      <c r="V713" s="71"/>
      <c r="W713" s="71"/>
      <c r="Y713" s="44"/>
      <c r="Z713" s="44"/>
    </row>
    <row r="714" spans="1:26" x14ac:dyDescent="0.3">
      <c r="A714" s="44"/>
      <c r="B714" s="70"/>
      <c r="C714" s="71"/>
      <c r="D714" s="71"/>
      <c r="E714" s="71"/>
      <c r="F714" s="71"/>
      <c r="G714" s="71"/>
      <c r="H714" s="71"/>
      <c r="I714" s="71"/>
      <c r="J714" s="71"/>
      <c r="K714" s="71"/>
      <c r="L714" s="71"/>
      <c r="M714" s="72"/>
      <c r="N714" s="44"/>
      <c r="O714" s="44"/>
      <c r="P714" s="44"/>
      <c r="Q714" s="44"/>
      <c r="R714" s="44"/>
      <c r="S714" s="44"/>
      <c r="T714" s="44"/>
      <c r="U714" s="44"/>
      <c r="V714" s="71"/>
      <c r="W714" s="71"/>
      <c r="Y714" s="44"/>
      <c r="Z714" s="44"/>
    </row>
    <row r="715" spans="1:26" x14ac:dyDescent="0.3">
      <c r="A715" s="44"/>
      <c r="B715" s="70"/>
      <c r="C715" s="71"/>
      <c r="D715" s="71"/>
      <c r="E715" s="71"/>
      <c r="F715" s="71"/>
      <c r="G715" s="71"/>
      <c r="H715" s="71"/>
      <c r="I715" s="71"/>
      <c r="J715" s="71"/>
      <c r="K715" s="71"/>
      <c r="L715" s="71"/>
      <c r="M715" s="72"/>
      <c r="N715" s="44"/>
      <c r="O715" s="44"/>
      <c r="P715" s="44"/>
      <c r="Q715" s="44"/>
      <c r="R715" s="44"/>
      <c r="S715" s="44"/>
      <c r="T715" s="44"/>
      <c r="U715" s="44"/>
      <c r="V715" s="71"/>
      <c r="W715" s="71"/>
      <c r="Y715" s="44"/>
      <c r="Z715" s="44"/>
    </row>
    <row r="716" spans="1:26" x14ac:dyDescent="0.3">
      <c r="A716" s="44"/>
      <c r="B716" s="70"/>
      <c r="C716" s="71"/>
      <c r="D716" s="71"/>
      <c r="E716" s="71"/>
      <c r="F716" s="71"/>
      <c r="G716" s="71"/>
      <c r="H716" s="71"/>
      <c r="I716" s="71"/>
      <c r="J716" s="71"/>
      <c r="K716" s="71"/>
      <c r="L716" s="71"/>
      <c r="M716" s="72"/>
      <c r="N716" s="44"/>
      <c r="O716" s="44"/>
      <c r="P716" s="44"/>
      <c r="Q716" s="44"/>
      <c r="R716" s="44"/>
      <c r="S716" s="44"/>
      <c r="T716" s="44"/>
      <c r="U716" s="44"/>
      <c r="V716" s="71"/>
      <c r="W716" s="71"/>
      <c r="Y716" s="44"/>
      <c r="Z716" s="44"/>
    </row>
    <row r="717" spans="1:26" x14ac:dyDescent="0.3">
      <c r="A717" s="44"/>
      <c r="B717" s="70"/>
      <c r="C717" s="71"/>
      <c r="D717" s="71"/>
      <c r="E717" s="71"/>
      <c r="F717" s="71"/>
      <c r="G717" s="71"/>
      <c r="H717" s="71"/>
      <c r="I717" s="71"/>
      <c r="J717" s="71"/>
      <c r="K717" s="71"/>
      <c r="L717" s="71"/>
      <c r="M717" s="72"/>
      <c r="N717" s="44"/>
      <c r="O717" s="44"/>
      <c r="P717" s="44"/>
      <c r="Q717" s="44"/>
      <c r="R717" s="44"/>
      <c r="S717" s="44"/>
      <c r="T717" s="44"/>
      <c r="U717" s="44"/>
      <c r="V717" s="71"/>
      <c r="W717" s="71"/>
      <c r="Y717" s="44"/>
      <c r="Z717" s="44"/>
    </row>
    <row r="718" spans="1:26" x14ac:dyDescent="0.3">
      <c r="A718" s="44"/>
      <c r="B718" s="70"/>
      <c r="C718" s="71"/>
      <c r="D718" s="71"/>
      <c r="E718" s="71"/>
      <c r="F718" s="71"/>
      <c r="G718" s="71"/>
      <c r="H718" s="71"/>
      <c r="I718" s="71"/>
      <c r="J718" s="71"/>
      <c r="K718" s="71"/>
      <c r="L718" s="71"/>
      <c r="M718" s="72"/>
      <c r="N718" s="44"/>
      <c r="O718" s="44"/>
      <c r="P718" s="44"/>
      <c r="Q718" s="44"/>
      <c r="R718" s="44"/>
      <c r="S718" s="44"/>
      <c r="T718" s="44"/>
      <c r="U718" s="44"/>
      <c r="V718" s="71"/>
      <c r="W718" s="71"/>
      <c r="Y718" s="44"/>
      <c r="Z718" s="44"/>
    </row>
    <row r="719" spans="1:26" x14ac:dyDescent="0.3">
      <c r="A719" s="44"/>
      <c r="B719" s="70"/>
      <c r="C719" s="71"/>
      <c r="D719" s="71"/>
      <c r="E719" s="71"/>
      <c r="F719" s="71"/>
      <c r="G719" s="71"/>
      <c r="H719" s="71"/>
      <c r="I719" s="71"/>
      <c r="J719" s="71"/>
      <c r="K719" s="71"/>
      <c r="L719" s="71"/>
      <c r="M719" s="72"/>
      <c r="N719" s="44"/>
      <c r="O719" s="44"/>
      <c r="P719" s="44"/>
      <c r="Q719" s="44"/>
      <c r="R719" s="44"/>
      <c r="S719" s="44"/>
      <c r="T719" s="44"/>
      <c r="U719" s="44"/>
      <c r="V719" s="71"/>
      <c r="W719" s="71"/>
      <c r="Y719" s="44"/>
      <c r="Z719" s="44"/>
    </row>
    <row r="720" spans="1:26" x14ac:dyDescent="0.3">
      <c r="A720" s="44"/>
      <c r="B720" s="70"/>
      <c r="C720" s="71"/>
      <c r="D720" s="71"/>
      <c r="E720" s="71"/>
      <c r="F720" s="71"/>
      <c r="G720" s="71"/>
      <c r="H720" s="71"/>
      <c r="I720" s="71"/>
      <c r="J720" s="71"/>
      <c r="K720" s="71"/>
      <c r="L720" s="71"/>
      <c r="M720" s="72"/>
      <c r="N720" s="44"/>
      <c r="O720" s="44"/>
      <c r="P720" s="44"/>
      <c r="Q720" s="44"/>
      <c r="R720" s="44"/>
      <c r="S720" s="44"/>
      <c r="T720" s="44"/>
      <c r="U720" s="44"/>
      <c r="V720" s="71"/>
      <c r="W720" s="71"/>
      <c r="Y720" s="44"/>
      <c r="Z720" s="44"/>
    </row>
    <row r="721" spans="1:26" x14ac:dyDescent="0.3">
      <c r="A721" s="44"/>
      <c r="B721" s="70"/>
      <c r="C721" s="71"/>
      <c r="D721" s="71"/>
      <c r="E721" s="71"/>
      <c r="F721" s="71"/>
      <c r="G721" s="71"/>
      <c r="H721" s="71"/>
      <c r="I721" s="71"/>
      <c r="J721" s="71"/>
      <c r="K721" s="71"/>
      <c r="L721" s="71"/>
      <c r="M721" s="72"/>
      <c r="N721" s="44"/>
      <c r="O721" s="44"/>
      <c r="P721" s="44"/>
      <c r="Q721" s="44"/>
      <c r="R721" s="44"/>
      <c r="S721" s="44"/>
      <c r="T721" s="44"/>
      <c r="U721" s="44"/>
      <c r="V721" s="71"/>
      <c r="W721" s="71"/>
      <c r="Y721" s="44"/>
      <c r="Z721" s="44"/>
    </row>
    <row r="722" spans="1:26" x14ac:dyDescent="0.3">
      <c r="A722" s="44"/>
      <c r="B722" s="70"/>
      <c r="C722" s="71"/>
      <c r="D722" s="71"/>
      <c r="E722" s="71"/>
      <c r="F722" s="71"/>
      <c r="G722" s="71"/>
      <c r="H722" s="71"/>
      <c r="I722" s="71"/>
      <c r="J722" s="71"/>
      <c r="K722" s="71"/>
      <c r="L722" s="71"/>
      <c r="M722" s="72"/>
      <c r="N722" s="44"/>
      <c r="O722" s="44"/>
      <c r="P722" s="44"/>
      <c r="Q722" s="44"/>
      <c r="R722" s="44"/>
      <c r="S722" s="44"/>
      <c r="T722" s="44"/>
      <c r="U722" s="44"/>
      <c r="V722" s="71"/>
      <c r="W722" s="71"/>
      <c r="Y722" s="44"/>
      <c r="Z722" s="44"/>
    </row>
    <row r="723" spans="1:26" x14ac:dyDescent="0.3">
      <c r="A723" s="44"/>
      <c r="B723" s="70"/>
      <c r="C723" s="71"/>
      <c r="D723" s="71"/>
      <c r="E723" s="71"/>
      <c r="F723" s="71"/>
      <c r="G723" s="71"/>
      <c r="H723" s="71"/>
      <c r="I723" s="71"/>
      <c r="J723" s="71"/>
      <c r="K723" s="71"/>
      <c r="L723" s="71"/>
      <c r="M723" s="72"/>
      <c r="N723" s="44"/>
      <c r="O723" s="44"/>
      <c r="P723" s="44"/>
      <c r="Q723" s="44"/>
      <c r="R723" s="44"/>
      <c r="S723" s="44"/>
      <c r="T723" s="44"/>
      <c r="U723" s="44"/>
      <c r="V723" s="71"/>
      <c r="W723" s="71"/>
      <c r="Y723" s="44"/>
      <c r="Z723" s="44"/>
    </row>
    <row r="724" spans="1:26" x14ac:dyDescent="0.3">
      <c r="A724" s="44"/>
      <c r="B724" s="70"/>
      <c r="C724" s="71"/>
      <c r="D724" s="71"/>
      <c r="E724" s="71"/>
      <c r="F724" s="71"/>
      <c r="G724" s="71"/>
      <c r="H724" s="71"/>
      <c r="I724" s="71"/>
      <c r="J724" s="71"/>
      <c r="K724" s="71"/>
      <c r="L724" s="71"/>
      <c r="M724" s="72"/>
      <c r="N724" s="44"/>
      <c r="O724" s="44"/>
      <c r="P724" s="44"/>
      <c r="Q724" s="44"/>
      <c r="R724" s="44"/>
      <c r="S724" s="44"/>
      <c r="T724" s="44"/>
      <c r="U724" s="44"/>
      <c r="V724" s="71"/>
      <c r="W724" s="71"/>
      <c r="Y724" s="44"/>
      <c r="Z724" s="44"/>
    </row>
    <row r="725" spans="1:26" x14ac:dyDescent="0.3">
      <c r="A725" s="44"/>
      <c r="B725" s="70"/>
      <c r="C725" s="71"/>
      <c r="D725" s="71"/>
      <c r="E725" s="71"/>
      <c r="F725" s="71"/>
      <c r="G725" s="71"/>
      <c r="H725" s="71"/>
      <c r="I725" s="71"/>
      <c r="J725" s="71"/>
      <c r="K725" s="71"/>
      <c r="L725" s="71"/>
      <c r="M725" s="72"/>
      <c r="N725" s="44"/>
      <c r="O725" s="44"/>
      <c r="P725" s="44"/>
      <c r="Q725" s="44"/>
      <c r="R725" s="44"/>
      <c r="S725" s="44"/>
      <c r="T725" s="44"/>
      <c r="U725" s="44"/>
      <c r="V725" s="71"/>
      <c r="W725" s="71"/>
      <c r="Y725" s="44"/>
      <c r="Z725" s="44"/>
    </row>
    <row r="726" spans="1:26" x14ac:dyDescent="0.3">
      <c r="A726" s="44"/>
      <c r="B726" s="70"/>
      <c r="C726" s="71"/>
      <c r="D726" s="71"/>
      <c r="E726" s="71"/>
      <c r="F726" s="71"/>
      <c r="G726" s="71"/>
      <c r="H726" s="71"/>
      <c r="I726" s="71"/>
      <c r="J726" s="71"/>
      <c r="K726" s="71"/>
      <c r="L726" s="71"/>
      <c r="M726" s="72"/>
      <c r="N726" s="44"/>
      <c r="O726" s="44"/>
      <c r="P726" s="44"/>
      <c r="Q726" s="44"/>
      <c r="R726" s="44"/>
      <c r="S726" s="44"/>
      <c r="T726" s="44"/>
      <c r="U726" s="44"/>
      <c r="V726" s="71"/>
      <c r="W726" s="71"/>
      <c r="Y726" s="44"/>
      <c r="Z726" s="44"/>
    </row>
    <row r="727" spans="1:26" x14ac:dyDescent="0.3">
      <c r="A727" s="44"/>
      <c r="B727" s="70"/>
      <c r="C727" s="71"/>
      <c r="D727" s="71"/>
      <c r="E727" s="71"/>
      <c r="F727" s="71"/>
      <c r="G727" s="71"/>
      <c r="H727" s="71"/>
      <c r="I727" s="71"/>
      <c r="J727" s="71"/>
      <c r="K727" s="71"/>
      <c r="L727" s="71"/>
      <c r="M727" s="72"/>
      <c r="N727" s="44"/>
      <c r="O727" s="44"/>
      <c r="P727" s="44"/>
      <c r="Q727" s="44"/>
      <c r="R727" s="44"/>
      <c r="S727" s="44"/>
      <c r="T727" s="44"/>
      <c r="U727" s="44"/>
      <c r="V727" s="71"/>
      <c r="W727" s="71"/>
      <c r="Y727" s="44"/>
      <c r="Z727" s="44"/>
    </row>
    <row r="728" spans="1:26" x14ac:dyDescent="0.3">
      <c r="A728" s="44"/>
      <c r="B728" s="70"/>
      <c r="C728" s="71"/>
      <c r="D728" s="71"/>
      <c r="E728" s="71"/>
      <c r="F728" s="71"/>
      <c r="G728" s="71"/>
      <c r="H728" s="71"/>
      <c r="I728" s="71"/>
      <c r="J728" s="71"/>
      <c r="K728" s="71"/>
      <c r="L728" s="71"/>
      <c r="M728" s="72"/>
      <c r="N728" s="44"/>
      <c r="O728" s="44"/>
      <c r="P728" s="44"/>
      <c r="Q728" s="44"/>
      <c r="R728" s="44"/>
      <c r="S728" s="44"/>
      <c r="T728" s="44"/>
      <c r="U728" s="44"/>
      <c r="V728" s="71"/>
      <c r="W728" s="71"/>
      <c r="Y728" s="44"/>
      <c r="Z728" s="44"/>
    </row>
    <row r="729" spans="1:26" x14ac:dyDescent="0.3">
      <c r="A729" s="44"/>
      <c r="B729" s="70"/>
      <c r="C729" s="71"/>
      <c r="D729" s="71"/>
      <c r="E729" s="71"/>
      <c r="F729" s="71"/>
      <c r="G729" s="71"/>
      <c r="H729" s="71"/>
      <c r="I729" s="71"/>
      <c r="J729" s="71"/>
      <c r="K729" s="71"/>
      <c r="L729" s="71"/>
      <c r="M729" s="72"/>
      <c r="N729" s="44"/>
      <c r="O729" s="44"/>
      <c r="P729" s="44"/>
      <c r="Q729" s="44"/>
      <c r="R729" s="44"/>
      <c r="S729" s="44"/>
      <c r="T729" s="44"/>
      <c r="U729" s="44"/>
      <c r="V729" s="71"/>
      <c r="W729" s="71"/>
      <c r="Y729" s="44"/>
      <c r="Z729" s="44"/>
    </row>
    <row r="730" spans="1:26" x14ac:dyDescent="0.3">
      <c r="A730" s="44"/>
      <c r="B730" s="70"/>
      <c r="C730" s="71"/>
      <c r="D730" s="71"/>
      <c r="E730" s="71"/>
      <c r="F730" s="71"/>
      <c r="G730" s="71"/>
      <c r="H730" s="71"/>
      <c r="I730" s="71"/>
      <c r="J730" s="71"/>
      <c r="K730" s="71"/>
      <c r="L730" s="71"/>
      <c r="M730" s="72"/>
      <c r="N730" s="44"/>
      <c r="O730" s="44"/>
      <c r="P730" s="44"/>
      <c r="Q730" s="44"/>
      <c r="R730" s="44"/>
      <c r="S730" s="44"/>
      <c r="T730" s="44"/>
      <c r="U730" s="44"/>
      <c r="V730" s="71"/>
      <c r="W730" s="71"/>
      <c r="Y730" s="44"/>
      <c r="Z730" s="44"/>
    </row>
    <row r="731" spans="1:26" x14ac:dyDescent="0.3">
      <c r="A731" s="44"/>
      <c r="B731" s="70"/>
      <c r="C731" s="71"/>
      <c r="D731" s="71"/>
      <c r="E731" s="71"/>
      <c r="F731" s="71"/>
      <c r="G731" s="71"/>
      <c r="H731" s="71"/>
      <c r="I731" s="71"/>
      <c r="J731" s="71"/>
      <c r="K731" s="71"/>
      <c r="L731" s="71"/>
      <c r="M731" s="72"/>
      <c r="N731" s="44"/>
      <c r="O731" s="44"/>
      <c r="P731" s="44"/>
      <c r="Q731" s="44"/>
      <c r="R731" s="44"/>
      <c r="S731" s="44"/>
      <c r="T731" s="44"/>
      <c r="U731" s="44"/>
      <c r="V731" s="71"/>
      <c r="W731" s="71"/>
      <c r="Y731" s="44"/>
      <c r="Z731" s="44"/>
    </row>
    <row r="732" spans="1:26" x14ac:dyDescent="0.3">
      <c r="A732" s="44"/>
      <c r="B732" s="70"/>
      <c r="C732" s="71"/>
      <c r="D732" s="71"/>
      <c r="E732" s="71"/>
      <c r="F732" s="71"/>
      <c r="G732" s="71"/>
      <c r="H732" s="71"/>
      <c r="I732" s="71"/>
      <c r="J732" s="71"/>
      <c r="K732" s="71"/>
      <c r="L732" s="71"/>
      <c r="M732" s="72"/>
      <c r="N732" s="44"/>
      <c r="O732" s="44"/>
      <c r="P732" s="44"/>
      <c r="Q732" s="44"/>
      <c r="R732" s="44"/>
      <c r="S732" s="44"/>
      <c r="T732" s="44"/>
      <c r="U732" s="44"/>
      <c r="V732" s="71"/>
      <c r="W732" s="71"/>
      <c r="Y732" s="44"/>
      <c r="Z732" s="44"/>
    </row>
    <row r="733" spans="1:26" x14ac:dyDescent="0.3">
      <c r="A733" s="44"/>
      <c r="B733" s="70"/>
      <c r="C733" s="71"/>
      <c r="D733" s="71"/>
      <c r="E733" s="71"/>
      <c r="F733" s="71"/>
      <c r="G733" s="71"/>
      <c r="H733" s="71"/>
      <c r="I733" s="71"/>
      <c r="J733" s="71"/>
      <c r="K733" s="71"/>
      <c r="L733" s="71"/>
      <c r="M733" s="72"/>
      <c r="N733" s="44"/>
      <c r="O733" s="44"/>
      <c r="P733" s="44"/>
      <c r="Q733" s="44"/>
      <c r="R733" s="44"/>
      <c r="S733" s="44"/>
      <c r="T733" s="44"/>
      <c r="U733" s="44"/>
      <c r="V733" s="71"/>
      <c r="W733" s="71"/>
      <c r="Y733" s="44"/>
      <c r="Z733" s="44"/>
    </row>
    <row r="734" spans="1:26" x14ac:dyDescent="0.3">
      <c r="A734" s="44"/>
      <c r="B734" s="70"/>
      <c r="C734" s="71"/>
      <c r="D734" s="71"/>
      <c r="E734" s="71"/>
      <c r="F734" s="71"/>
      <c r="G734" s="71"/>
      <c r="H734" s="71"/>
      <c r="I734" s="71"/>
      <c r="J734" s="71"/>
      <c r="K734" s="71"/>
      <c r="L734" s="71"/>
      <c r="M734" s="72"/>
      <c r="N734" s="44"/>
      <c r="O734" s="44"/>
      <c r="P734" s="44"/>
      <c r="Q734" s="44"/>
      <c r="R734" s="44"/>
      <c r="S734" s="44"/>
      <c r="T734" s="44"/>
      <c r="U734" s="44"/>
      <c r="V734" s="71"/>
      <c r="W734" s="71"/>
      <c r="Y734" s="44"/>
      <c r="Z734" s="44"/>
    </row>
    <row r="735" spans="1:26" x14ac:dyDescent="0.3">
      <c r="A735" s="44"/>
      <c r="B735" s="70"/>
      <c r="C735" s="71"/>
      <c r="D735" s="71"/>
      <c r="E735" s="71"/>
      <c r="F735" s="71"/>
      <c r="G735" s="71"/>
      <c r="H735" s="71"/>
      <c r="I735" s="71"/>
      <c r="J735" s="71"/>
      <c r="K735" s="71"/>
      <c r="L735" s="71"/>
      <c r="M735" s="72"/>
      <c r="N735" s="44"/>
      <c r="O735" s="44"/>
      <c r="P735" s="44"/>
      <c r="Q735" s="44"/>
      <c r="R735" s="44"/>
      <c r="S735" s="44"/>
      <c r="T735" s="44"/>
      <c r="U735" s="44"/>
      <c r="V735" s="71"/>
      <c r="W735" s="71"/>
      <c r="Y735" s="44"/>
      <c r="Z735" s="44"/>
    </row>
    <row r="736" spans="1:26" x14ac:dyDescent="0.3">
      <c r="A736" s="44"/>
      <c r="B736" s="70"/>
      <c r="C736" s="71"/>
      <c r="D736" s="71"/>
      <c r="E736" s="71"/>
      <c r="F736" s="71"/>
      <c r="G736" s="71"/>
      <c r="H736" s="71"/>
      <c r="I736" s="71"/>
      <c r="J736" s="71"/>
      <c r="K736" s="71"/>
      <c r="L736" s="71"/>
      <c r="M736" s="72"/>
      <c r="N736" s="44"/>
      <c r="O736" s="44"/>
      <c r="P736" s="44"/>
      <c r="Q736" s="44"/>
      <c r="R736" s="44"/>
      <c r="S736" s="44"/>
      <c r="T736" s="44"/>
      <c r="U736" s="44"/>
      <c r="V736" s="71"/>
      <c r="W736" s="71"/>
      <c r="Y736" s="44"/>
      <c r="Z736" s="44"/>
    </row>
    <row r="737" spans="1:26" x14ac:dyDescent="0.3">
      <c r="A737" s="44"/>
      <c r="B737" s="70"/>
      <c r="C737" s="71"/>
      <c r="D737" s="71"/>
      <c r="E737" s="71"/>
      <c r="F737" s="71"/>
      <c r="G737" s="71"/>
      <c r="H737" s="71"/>
      <c r="I737" s="71"/>
      <c r="J737" s="71"/>
      <c r="K737" s="71"/>
      <c r="L737" s="71"/>
      <c r="M737" s="72"/>
      <c r="N737" s="44"/>
      <c r="O737" s="44"/>
      <c r="P737" s="44"/>
      <c r="Q737" s="44"/>
      <c r="R737" s="44"/>
      <c r="S737" s="44"/>
      <c r="T737" s="44"/>
      <c r="U737" s="44"/>
      <c r="V737" s="71"/>
      <c r="W737" s="71"/>
      <c r="Y737" s="44"/>
      <c r="Z737" s="44"/>
    </row>
    <row r="738" spans="1:26" x14ac:dyDescent="0.3">
      <c r="A738" s="44"/>
      <c r="B738" s="70"/>
      <c r="C738" s="71"/>
      <c r="D738" s="71"/>
      <c r="E738" s="71"/>
      <c r="F738" s="71"/>
      <c r="G738" s="71"/>
      <c r="H738" s="71"/>
      <c r="I738" s="71"/>
      <c r="J738" s="71"/>
      <c r="K738" s="71"/>
      <c r="L738" s="71"/>
      <c r="M738" s="72"/>
      <c r="N738" s="44"/>
      <c r="O738" s="44"/>
      <c r="P738" s="44"/>
      <c r="Q738" s="44"/>
      <c r="R738" s="44"/>
      <c r="S738" s="44"/>
      <c r="T738" s="44"/>
      <c r="U738" s="44"/>
      <c r="V738" s="71"/>
      <c r="W738" s="71"/>
      <c r="Y738" s="44"/>
      <c r="Z738" s="44"/>
    </row>
    <row r="739" spans="1:26" x14ac:dyDescent="0.3">
      <c r="A739" s="44"/>
      <c r="B739" s="70"/>
      <c r="C739" s="71"/>
      <c r="D739" s="71"/>
      <c r="E739" s="71"/>
      <c r="F739" s="71"/>
      <c r="G739" s="71"/>
      <c r="H739" s="71"/>
      <c r="I739" s="71"/>
      <c r="J739" s="71"/>
      <c r="K739" s="71"/>
      <c r="L739" s="71"/>
      <c r="M739" s="72"/>
      <c r="N739" s="44"/>
      <c r="O739" s="44"/>
      <c r="P739" s="44"/>
      <c r="Q739" s="44"/>
      <c r="R739" s="44"/>
      <c r="S739" s="44"/>
      <c r="T739" s="44"/>
      <c r="U739" s="44"/>
      <c r="V739" s="71"/>
      <c r="W739" s="71"/>
      <c r="Y739" s="44"/>
      <c r="Z739" s="44"/>
    </row>
    <row r="740" spans="1:26" x14ac:dyDescent="0.3">
      <c r="A740" s="44"/>
      <c r="B740" s="70"/>
      <c r="C740" s="71"/>
      <c r="D740" s="71"/>
      <c r="E740" s="71"/>
      <c r="F740" s="71"/>
      <c r="G740" s="71"/>
      <c r="H740" s="71"/>
      <c r="I740" s="71"/>
      <c r="J740" s="71"/>
      <c r="K740" s="71"/>
      <c r="L740" s="71"/>
      <c r="M740" s="72"/>
      <c r="N740" s="44"/>
      <c r="O740" s="44"/>
      <c r="P740" s="44"/>
      <c r="Q740" s="44"/>
      <c r="R740" s="44"/>
      <c r="S740" s="44"/>
      <c r="T740" s="44"/>
      <c r="U740" s="44"/>
      <c r="V740" s="71"/>
      <c r="W740" s="71"/>
      <c r="Y740" s="44"/>
      <c r="Z740" s="44"/>
    </row>
    <row r="741" spans="1:26" x14ac:dyDescent="0.3">
      <c r="A741" s="44"/>
      <c r="B741" s="70"/>
      <c r="C741" s="71"/>
      <c r="D741" s="71"/>
      <c r="E741" s="71"/>
      <c r="F741" s="71"/>
      <c r="G741" s="71"/>
      <c r="H741" s="71"/>
      <c r="I741" s="71"/>
      <c r="J741" s="71"/>
      <c r="K741" s="71"/>
      <c r="L741" s="71"/>
      <c r="M741" s="72"/>
      <c r="N741" s="44"/>
      <c r="O741" s="44"/>
      <c r="P741" s="44"/>
      <c r="Q741" s="44"/>
      <c r="R741" s="44"/>
      <c r="S741" s="44"/>
      <c r="T741" s="44"/>
      <c r="U741" s="44"/>
      <c r="V741" s="71"/>
      <c r="W741" s="71"/>
      <c r="Y741" s="44"/>
      <c r="Z741" s="44"/>
    </row>
    <row r="742" spans="1:26" x14ac:dyDescent="0.3">
      <c r="A742" s="44"/>
      <c r="B742" s="70"/>
      <c r="C742" s="71"/>
      <c r="D742" s="71"/>
      <c r="E742" s="71"/>
      <c r="F742" s="71"/>
      <c r="G742" s="71"/>
      <c r="H742" s="71"/>
      <c r="I742" s="71"/>
      <c r="J742" s="71"/>
      <c r="K742" s="71"/>
      <c r="L742" s="71"/>
      <c r="M742" s="72"/>
      <c r="N742" s="44"/>
      <c r="O742" s="44"/>
      <c r="P742" s="44"/>
      <c r="Q742" s="44"/>
      <c r="R742" s="44"/>
      <c r="S742" s="44"/>
      <c r="T742" s="44"/>
      <c r="U742" s="44"/>
      <c r="V742" s="71"/>
      <c r="W742" s="71"/>
      <c r="Y742" s="44"/>
      <c r="Z742" s="44"/>
    </row>
    <row r="743" spans="1:26" x14ac:dyDescent="0.3">
      <c r="A743" s="44"/>
      <c r="B743" s="70"/>
      <c r="C743" s="71"/>
      <c r="D743" s="71"/>
      <c r="E743" s="71"/>
      <c r="F743" s="71"/>
      <c r="G743" s="71"/>
      <c r="H743" s="71"/>
      <c r="I743" s="71"/>
      <c r="J743" s="71"/>
      <c r="K743" s="71"/>
      <c r="L743" s="71"/>
      <c r="M743" s="72"/>
      <c r="N743" s="44"/>
      <c r="O743" s="44"/>
      <c r="P743" s="44"/>
      <c r="Q743" s="44"/>
      <c r="R743" s="44"/>
      <c r="S743" s="44"/>
      <c r="T743" s="44"/>
      <c r="U743" s="44"/>
      <c r="V743" s="71"/>
      <c r="W743" s="71"/>
      <c r="Y743" s="44"/>
      <c r="Z743" s="44"/>
    </row>
    <row r="744" spans="1:26" x14ac:dyDescent="0.3">
      <c r="A744" s="44"/>
      <c r="B744" s="70"/>
      <c r="C744" s="71"/>
      <c r="D744" s="71"/>
      <c r="E744" s="71"/>
      <c r="F744" s="71"/>
      <c r="G744" s="71"/>
      <c r="H744" s="71"/>
      <c r="I744" s="71"/>
      <c r="J744" s="71"/>
      <c r="K744" s="71"/>
      <c r="L744" s="71"/>
      <c r="M744" s="72"/>
      <c r="N744" s="44"/>
      <c r="O744" s="44"/>
      <c r="P744" s="44"/>
      <c r="Q744" s="44"/>
      <c r="R744" s="44"/>
      <c r="S744" s="44"/>
      <c r="T744" s="44"/>
      <c r="U744" s="44"/>
      <c r="V744" s="71"/>
      <c r="W744" s="71"/>
      <c r="Y744" s="44"/>
      <c r="Z744" s="44"/>
    </row>
    <row r="745" spans="1:26" x14ac:dyDescent="0.3">
      <c r="A745" s="44"/>
      <c r="B745" s="70"/>
      <c r="C745" s="71"/>
      <c r="D745" s="71"/>
      <c r="E745" s="71"/>
      <c r="F745" s="71"/>
      <c r="G745" s="71"/>
      <c r="H745" s="71"/>
      <c r="I745" s="71"/>
      <c r="J745" s="71"/>
      <c r="K745" s="71"/>
      <c r="L745" s="71"/>
      <c r="M745" s="72"/>
      <c r="N745" s="44"/>
      <c r="O745" s="44"/>
      <c r="P745" s="44"/>
      <c r="Q745" s="44"/>
      <c r="R745" s="44"/>
      <c r="S745" s="44"/>
      <c r="T745" s="44"/>
      <c r="U745" s="44"/>
      <c r="V745" s="71"/>
      <c r="W745" s="71"/>
      <c r="Y745" s="44"/>
      <c r="Z745" s="44"/>
    </row>
    <row r="746" spans="1:26" x14ac:dyDescent="0.3">
      <c r="A746" s="44"/>
      <c r="B746" s="70"/>
      <c r="C746" s="71"/>
      <c r="D746" s="71"/>
      <c r="E746" s="71"/>
      <c r="F746" s="71"/>
      <c r="G746" s="71"/>
      <c r="H746" s="71"/>
      <c r="I746" s="71"/>
      <c r="J746" s="71"/>
      <c r="K746" s="71"/>
      <c r="L746" s="71"/>
      <c r="M746" s="72"/>
      <c r="N746" s="44"/>
      <c r="O746" s="44"/>
      <c r="P746" s="44"/>
      <c r="Q746" s="44"/>
      <c r="R746" s="44"/>
      <c r="S746" s="44"/>
      <c r="T746" s="44"/>
      <c r="U746" s="44"/>
      <c r="V746" s="71"/>
      <c r="W746" s="71"/>
      <c r="Y746" s="44"/>
      <c r="Z746" s="44"/>
    </row>
    <row r="747" spans="1:26" x14ac:dyDescent="0.3">
      <c r="A747" s="44"/>
      <c r="B747" s="70"/>
      <c r="C747" s="71"/>
      <c r="D747" s="71"/>
      <c r="E747" s="71"/>
      <c r="F747" s="71"/>
      <c r="G747" s="71"/>
      <c r="H747" s="71"/>
      <c r="I747" s="71"/>
      <c r="J747" s="71"/>
      <c r="K747" s="71"/>
      <c r="L747" s="71"/>
      <c r="M747" s="72"/>
      <c r="N747" s="44"/>
      <c r="O747" s="44"/>
      <c r="P747" s="44"/>
      <c r="Q747" s="44"/>
      <c r="R747" s="44"/>
      <c r="S747" s="44"/>
      <c r="T747" s="44"/>
      <c r="U747" s="44"/>
      <c r="V747" s="71"/>
      <c r="W747" s="71"/>
      <c r="Y747" s="44"/>
      <c r="Z747" s="44"/>
    </row>
    <row r="748" spans="1:26" x14ac:dyDescent="0.3">
      <c r="A748" s="44"/>
      <c r="B748" s="70"/>
      <c r="C748" s="71"/>
      <c r="D748" s="71"/>
      <c r="E748" s="71"/>
      <c r="F748" s="71"/>
      <c r="G748" s="71"/>
      <c r="H748" s="71"/>
      <c r="I748" s="71"/>
      <c r="J748" s="71"/>
      <c r="K748" s="71"/>
      <c r="L748" s="71"/>
      <c r="M748" s="72"/>
      <c r="N748" s="44"/>
      <c r="O748" s="44"/>
      <c r="P748" s="44"/>
      <c r="Q748" s="44"/>
      <c r="R748" s="44"/>
      <c r="S748" s="44"/>
      <c r="T748" s="44"/>
      <c r="U748" s="44"/>
      <c r="V748" s="71"/>
      <c r="W748" s="71"/>
      <c r="Y748" s="44"/>
      <c r="Z748" s="44"/>
    </row>
    <row r="749" spans="1:26" x14ac:dyDescent="0.3">
      <c r="A749" s="44"/>
      <c r="B749" s="70"/>
      <c r="C749" s="71"/>
      <c r="D749" s="71"/>
      <c r="E749" s="71"/>
      <c r="F749" s="71"/>
      <c r="G749" s="71"/>
      <c r="H749" s="71"/>
      <c r="I749" s="71"/>
      <c r="J749" s="71"/>
      <c r="K749" s="71"/>
      <c r="L749" s="71"/>
      <c r="M749" s="72"/>
      <c r="N749" s="44"/>
      <c r="O749" s="44"/>
      <c r="P749" s="44"/>
      <c r="Q749" s="44"/>
      <c r="R749" s="44"/>
      <c r="S749" s="44"/>
      <c r="T749" s="44"/>
      <c r="U749" s="44"/>
      <c r="V749" s="71"/>
      <c r="W749" s="71"/>
      <c r="Y749" s="44"/>
      <c r="Z749" s="44"/>
    </row>
    <row r="750" spans="1:26" x14ac:dyDescent="0.3">
      <c r="A750" s="44"/>
      <c r="B750" s="70"/>
      <c r="C750" s="71"/>
      <c r="D750" s="71"/>
      <c r="E750" s="71"/>
      <c r="F750" s="71"/>
      <c r="G750" s="71"/>
      <c r="H750" s="71"/>
      <c r="I750" s="71"/>
      <c r="J750" s="71"/>
      <c r="K750" s="71"/>
      <c r="L750" s="71"/>
      <c r="M750" s="72"/>
      <c r="N750" s="44"/>
      <c r="O750" s="44"/>
      <c r="P750" s="44"/>
      <c r="Q750" s="44"/>
      <c r="R750" s="44"/>
      <c r="S750" s="44"/>
      <c r="T750" s="44"/>
      <c r="U750" s="44"/>
      <c r="V750" s="71"/>
      <c r="W750" s="71"/>
      <c r="Y750" s="44"/>
      <c r="Z750" s="44"/>
    </row>
    <row r="751" spans="1:26" x14ac:dyDescent="0.3">
      <c r="A751" s="44"/>
      <c r="B751" s="70"/>
      <c r="C751" s="71"/>
      <c r="D751" s="71"/>
      <c r="E751" s="71"/>
      <c r="F751" s="71"/>
      <c r="G751" s="71"/>
      <c r="H751" s="71"/>
      <c r="I751" s="71"/>
      <c r="J751" s="71"/>
      <c r="K751" s="71"/>
      <c r="L751" s="71"/>
      <c r="M751" s="72"/>
      <c r="N751" s="44"/>
      <c r="O751" s="44"/>
      <c r="P751" s="44"/>
      <c r="Q751" s="44"/>
      <c r="R751" s="44"/>
      <c r="S751" s="44"/>
      <c r="T751" s="44"/>
      <c r="U751" s="44"/>
      <c r="V751" s="71"/>
      <c r="W751" s="71"/>
      <c r="Y751" s="44"/>
      <c r="Z751" s="44"/>
    </row>
    <row r="752" spans="1:26" x14ac:dyDescent="0.3">
      <c r="A752" s="44"/>
      <c r="B752" s="70"/>
      <c r="C752" s="71"/>
      <c r="D752" s="71"/>
      <c r="E752" s="71"/>
      <c r="F752" s="71"/>
      <c r="G752" s="71"/>
      <c r="H752" s="71"/>
      <c r="I752" s="71"/>
      <c r="J752" s="71"/>
      <c r="K752" s="71"/>
      <c r="L752" s="71"/>
      <c r="M752" s="72"/>
      <c r="N752" s="44"/>
      <c r="O752" s="44"/>
      <c r="P752" s="44"/>
      <c r="Q752" s="44"/>
      <c r="R752" s="44"/>
      <c r="S752" s="44"/>
      <c r="T752" s="44"/>
      <c r="U752" s="44"/>
      <c r="V752" s="71"/>
      <c r="W752" s="71"/>
      <c r="Y752" s="44"/>
      <c r="Z752" s="44"/>
    </row>
    <row r="753" spans="1:26" x14ac:dyDescent="0.3">
      <c r="A753" s="44"/>
      <c r="B753" s="70"/>
      <c r="C753" s="71"/>
      <c r="D753" s="71"/>
      <c r="E753" s="71"/>
      <c r="F753" s="71"/>
      <c r="G753" s="71"/>
      <c r="H753" s="71"/>
      <c r="I753" s="71"/>
      <c r="J753" s="71"/>
      <c r="K753" s="71"/>
      <c r="L753" s="71"/>
      <c r="M753" s="72"/>
      <c r="N753" s="44"/>
      <c r="O753" s="44"/>
      <c r="P753" s="44"/>
      <c r="Q753" s="44"/>
      <c r="R753" s="44"/>
      <c r="S753" s="44"/>
      <c r="T753" s="44"/>
      <c r="U753" s="44"/>
      <c r="V753" s="71"/>
      <c r="W753" s="71"/>
      <c r="Y753" s="44"/>
      <c r="Z753" s="44"/>
    </row>
    <row r="754" spans="1:26" x14ac:dyDescent="0.3">
      <c r="A754" s="44"/>
      <c r="B754" s="70"/>
      <c r="C754" s="71"/>
      <c r="D754" s="71"/>
      <c r="E754" s="71"/>
      <c r="F754" s="71"/>
      <c r="G754" s="71"/>
      <c r="H754" s="71"/>
      <c r="I754" s="71"/>
      <c r="J754" s="71"/>
      <c r="K754" s="71"/>
      <c r="L754" s="71"/>
      <c r="M754" s="72"/>
      <c r="N754" s="44"/>
      <c r="O754" s="44"/>
      <c r="P754" s="44"/>
      <c r="Q754" s="44"/>
      <c r="R754" s="44"/>
      <c r="S754" s="44"/>
      <c r="T754" s="44"/>
      <c r="U754" s="44"/>
      <c r="V754" s="71"/>
      <c r="W754" s="71"/>
      <c r="Y754" s="44"/>
      <c r="Z754" s="44"/>
    </row>
    <row r="755" spans="1:26" x14ac:dyDescent="0.3">
      <c r="A755" s="44"/>
      <c r="B755" s="70"/>
      <c r="C755" s="71"/>
      <c r="D755" s="71"/>
      <c r="E755" s="71"/>
      <c r="F755" s="71"/>
      <c r="G755" s="71"/>
      <c r="H755" s="71"/>
      <c r="I755" s="71"/>
      <c r="J755" s="71"/>
      <c r="K755" s="71"/>
      <c r="L755" s="71"/>
      <c r="M755" s="72"/>
      <c r="N755" s="44"/>
      <c r="O755" s="44"/>
      <c r="P755" s="44"/>
      <c r="Q755" s="44"/>
      <c r="R755" s="44"/>
      <c r="S755" s="44"/>
      <c r="T755" s="44"/>
      <c r="U755" s="44"/>
      <c r="V755" s="71"/>
      <c r="W755" s="71"/>
      <c r="Y755" s="44"/>
      <c r="Z755" s="44"/>
    </row>
    <row r="756" spans="1:26" x14ac:dyDescent="0.3">
      <c r="A756" s="44"/>
      <c r="B756" s="70"/>
      <c r="C756" s="71"/>
      <c r="D756" s="71"/>
      <c r="E756" s="71"/>
      <c r="F756" s="71"/>
      <c r="G756" s="71"/>
      <c r="H756" s="71"/>
      <c r="I756" s="71"/>
      <c r="J756" s="71"/>
      <c r="K756" s="71"/>
      <c r="L756" s="71"/>
      <c r="M756" s="72"/>
      <c r="N756" s="44"/>
      <c r="O756" s="44"/>
      <c r="P756" s="44"/>
      <c r="Q756" s="44"/>
      <c r="R756" s="44"/>
      <c r="S756" s="44"/>
      <c r="T756" s="44"/>
      <c r="U756" s="44"/>
      <c r="V756" s="71"/>
      <c r="W756" s="71"/>
      <c r="Y756" s="44"/>
      <c r="Z756" s="44"/>
    </row>
    <row r="757" spans="1:26" x14ac:dyDescent="0.3">
      <c r="A757" s="44"/>
      <c r="B757" s="70"/>
      <c r="C757" s="71"/>
      <c r="D757" s="71"/>
      <c r="E757" s="71"/>
      <c r="F757" s="71"/>
      <c r="G757" s="71"/>
      <c r="H757" s="71"/>
      <c r="I757" s="71"/>
      <c r="J757" s="71"/>
      <c r="K757" s="71"/>
      <c r="L757" s="71"/>
      <c r="M757" s="72"/>
      <c r="N757" s="44"/>
      <c r="O757" s="44"/>
      <c r="P757" s="44"/>
      <c r="Q757" s="44"/>
      <c r="R757" s="44"/>
      <c r="S757" s="44"/>
      <c r="T757" s="44"/>
      <c r="U757" s="44"/>
      <c r="V757" s="71"/>
      <c r="W757" s="71"/>
      <c r="Y757" s="44"/>
      <c r="Z757" s="44"/>
    </row>
    <row r="758" spans="1:26" x14ac:dyDescent="0.3">
      <c r="A758" s="44"/>
      <c r="B758" s="70"/>
      <c r="C758" s="71"/>
      <c r="D758" s="71"/>
      <c r="E758" s="71"/>
      <c r="F758" s="71"/>
      <c r="G758" s="71"/>
      <c r="H758" s="71"/>
      <c r="I758" s="71"/>
      <c r="J758" s="71"/>
      <c r="K758" s="71"/>
      <c r="L758" s="71"/>
      <c r="M758" s="72"/>
      <c r="N758" s="44"/>
      <c r="O758" s="44"/>
      <c r="P758" s="44"/>
      <c r="Q758" s="44"/>
      <c r="R758" s="44"/>
      <c r="S758" s="44"/>
      <c r="T758" s="44"/>
      <c r="U758" s="44"/>
      <c r="V758" s="71"/>
      <c r="W758" s="71"/>
      <c r="Y758" s="44"/>
      <c r="Z758" s="44"/>
    </row>
    <row r="759" spans="1:26" x14ac:dyDescent="0.3">
      <c r="A759" s="44"/>
      <c r="B759" s="70"/>
      <c r="C759" s="71"/>
      <c r="D759" s="71"/>
      <c r="E759" s="71"/>
      <c r="F759" s="71"/>
      <c r="G759" s="71"/>
      <c r="H759" s="71"/>
      <c r="I759" s="71"/>
      <c r="J759" s="71"/>
      <c r="K759" s="71"/>
      <c r="L759" s="71"/>
      <c r="M759" s="72"/>
      <c r="N759" s="44"/>
      <c r="O759" s="44"/>
      <c r="P759" s="44"/>
      <c r="Q759" s="44"/>
      <c r="R759" s="44"/>
      <c r="S759" s="44"/>
      <c r="T759" s="44"/>
      <c r="U759" s="44"/>
      <c r="V759" s="71"/>
      <c r="W759" s="71"/>
      <c r="Y759" s="44"/>
      <c r="Z759" s="44"/>
    </row>
    <row r="760" spans="1:26" x14ac:dyDescent="0.3">
      <c r="A760" s="44"/>
      <c r="B760" s="70"/>
      <c r="C760" s="71"/>
      <c r="D760" s="71"/>
      <c r="E760" s="71"/>
      <c r="F760" s="71"/>
      <c r="G760" s="71"/>
      <c r="H760" s="71"/>
      <c r="I760" s="71"/>
      <c r="J760" s="71"/>
      <c r="K760" s="71"/>
      <c r="L760" s="71"/>
      <c r="M760" s="72"/>
      <c r="N760" s="44"/>
      <c r="O760" s="44"/>
      <c r="P760" s="44"/>
      <c r="Q760" s="44"/>
      <c r="R760" s="44"/>
      <c r="S760" s="44"/>
      <c r="T760" s="44"/>
      <c r="U760" s="44"/>
      <c r="V760" s="71"/>
      <c r="W760" s="71"/>
      <c r="Y760" s="44"/>
      <c r="Z760" s="44"/>
    </row>
    <row r="761" spans="1:26" x14ac:dyDescent="0.3">
      <c r="A761" s="44"/>
      <c r="B761" s="70"/>
      <c r="C761" s="71"/>
      <c r="D761" s="71"/>
      <c r="E761" s="71"/>
      <c r="F761" s="71"/>
      <c r="G761" s="71"/>
      <c r="H761" s="71"/>
      <c r="I761" s="71"/>
      <c r="J761" s="71"/>
      <c r="K761" s="71"/>
      <c r="L761" s="71"/>
      <c r="M761" s="72"/>
      <c r="N761" s="44"/>
      <c r="O761" s="44"/>
      <c r="P761" s="44"/>
      <c r="Q761" s="44"/>
      <c r="R761" s="44"/>
      <c r="S761" s="44"/>
      <c r="T761" s="44"/>
      <c r="U761" s="44"/>
      <c r="V761" s="71"/>
      <c r="W761" s="71"/>
      <c r="Y761" s="44"/>
      <c r="Z761" s="44"/>
    </row>
    <row r="762" spans="1:26" x14ac:dyDescent="0.3">
      <c r="A762" s="44"/>
      <c r="B762" s="70"/>
      <c r="C762" s="71"/>
      <c r="D762" s="71"/>
      <c r="E762" s="71"/>
      <c r="F762" s="71"/>
      <c r="G762" s="71"/>
      <c r="H762" s="71"/>
      <c r="I762" s="71"/>
      <c r="J762" s="71"/>
      <c r="K762" s="71"/>
      <c r="L762" s="71"/>
      <c r="M762" s="72"/>
      <c r="N762" s="44"/>
      <c r="O762" s="44"/>
      <c r="P762" s="44"/>
      <c r="Q762" s="44"/>
      <c r="R762" s="44"/>
      <c r="S762" s="44"/>
      <c r="T762" s="44"/>
      <c r="U762" s="44"/>
      <c r="V762" s="71"/>
      <c r="W762" s="71"/>
      <c r="Y762" s="44"/>
      <c r="Z762" s="44"/>
    </row>
    <row r="763" spans="1:26" x14ac:dyDescent="0.3">
      <c r="A763" s="44"/>
      <c r="B763" s="70"/>
      <c r="C763" s="71"/>
      <c r="D763" s="71"/>
      <c r="E763" s="71"/>
      <c r="F763" s="71"/>
      <c r="G763" s="71"/>
      <c r="H763" s="71"/>
      <c r="I763" s="71"/>
      <c r="J763" s="71"/>
      <c r="K763" s="71"/>
      <c r="L763" s="71"/>
      <c r="M763" s="72"/>
      <c r="N763" s="44"/>
      <c r="O763" s="44"/>
      <c r="P763" s="44"/>
      <c r="Q763" s="44"/>
      <c r="R763" s="44"/>
      <c r="S763" s="44"/>
      <c r="T763" s="44"/>
      <c r="U763" s="44"/>
      <c r="V763" s="71"/>
      <c r="W763" s="71"/>
      <c r="Y763" s="44"/>
      <c r="Z763" s="44"/>
    </row>
    <row r="764" spans="1:26" x14ac:dyDescent="0.3">
      <c r="A764" s="44"/>
      <c r="B764" s="70"/>
      <c r="C764" s="71"/>
      <c r="D764" s="71"/>
      <c r="E764" s="71"/>
      <c r="F764" s="71"/>
      <c r="G764" s="71"/>
      <c r="H764" s="71"/>
      <c r="I764" s="71"/>
      <c r="J764" s="71"/>
      <c r="K764" s="71"/>
      <c r="L764" s="71"/>
      <c r="M764" s="72"/>
      <c r="N764" s="44"/>
      <c r="O764" s="44"/>
      <c r="P764" s="44"/>
      <c r="Q764" s="44"/>
      <c r="R764" s="44"/>
      <c r="S764" s="44"/>
      <c r="T764" s="44"/>
      <c r="U764" s="44"/>
      <c r="V764" s="71"/>
      <c r="W764" s="71"/>
      <c r="Y764" s="44"/>
      <c r="Z764" s="44"/>
    </row>
    <row r="765" spans="1:26" x14ac:dyDescent="0.3">
      <c r="A765" s="44"/>
      <c r="B765" s="70"/>
      <c r="C765" s="71"/>
      <c r="D765" s="71"/>
      <c r="E765" s="71"/>
      <c r="F765" s="71"/>
      <c r="G765" s="71"/>
      <c r="H765" s="71"/>
      <c r="I765" s="71"/>
      <c r="J765" s="71"/>
      <c r="K765" s="71"/>
      <c r="L765" s="71"/>
      <c r="M765" s="72"/>
      <c r="N765" s="44"/>
      <c r="O765" s="44"/>
      <c r="P765" s="44"/>
      <c r="Q765" s="44"/>
      <c r="R765" s="44"/>
      <c r="S765" s="44"/>
      <c r="T765" s="44"/>
      <c r="U765" s="44"/>
      <c r="V765" s="71"/>
      <c r="W765" s="71"/>
      <c r="Y765" s="44"/>
      <c r="Z765" s="44"/>
    </row>
    <row r="766" spans="1:26" x14ac:dyDescent="0.3">
      <c r="A766" s="44"/>
      <c r="B766" s="70"/>
      <c r="C766" s="71"/>
      <c r="D766" s="71"/>
      <c r="E766" s="71"/>
      <c r="F766" s="71"/>
      <c r="G766" s="71"/>
      <c r="H766" s="71"/>
      <c r="I766" s="71"/>
      <c r="J766" s="71"/>
      <c r="K766" s="71"/>
      <c r="L766" s="71"/>
      <c r="M766" s="72"/>
      <c r="N766" s="44"/>
      <c r="O766" s="44"/>
      <c r="P766" s="44"/>
      <c r="Q766" s="44"/>
      <c r="R766" s="44"/>
      <c r="S766" s="44"/>
      <c r="T766" s="44"/>
      <c r="U766" s="44"/>
      <c r="V766" s="71"/>
      <c r="W766" s="71"/>
      <c r="Y766" s="44"/>
      <c r="Z766" s="44"/>
    </row>
    <row r="767" spans="1:26" x14ac:dyDescent="0.3">
      <c r="A767" s="44"/>
      <c r="B767" s="70"/>
      <c r="C767" s="71"/>
      <c r="D767" s="71"/>
      <c r="E767" s="71"/>
      <c r="F767" s="71"/>
      <c r="G767" s="71"/>
      <c r="H767" s="71"/>
      <c r="I767" s="71"/>
      <c r="J767" s="71"/>
      <c r="K767" s="71"/>
      <c r="L767" s="71"/>
      <c r="M767" s="72"/>
      <c r="N767" s="44"/>
      <c r="O767" s="44"/>
      <c r="P767" s="44"/>
      <c r="Q767" s="44"/>
      <c r="R767" s="44"/>
      <c r="S767" s="44"/>
      <c r="T767" s="44"/>
      <c r="U767" s="44"/>
      <c r="V767" s="71"/>
      <c r="W767" s="71"/>
      <c r="Y767" s="44"/>
      <c r="Z767" s="44"/>
    </row>
    <row r="768" spans="1:26" x14ac:dyDescent="0.3">
      <c r="A768" s="44"/>
      <c r="B768" s="70"/>
      <c r="C768" s="71"/>
      <c r="D768" s="71"/>
      <c r="E768" s="71"/>
      <c r="F768" s="71"/>
      <c r="G768" s="71"/>
      <c r="H768" s="71"/>
      <c r="I768" s="71"/>
      <c r="J768" s="71"/>
      <c r="K768" s="71"/>
      <c r="L768" s="71"/>
      <c r="M768" s="72"/>
      <c r="N768" s="44"/>
      <c r="O768" s="44"/>
      <c r="P768" s="44"/>
      <c r="Q768" s="44"/>
      <c r="R768" s="44"/>
      <c r="S768" s="44"/>
      <c r="T768" s="44"/>
      <c r="U768" s="44"/>
      <c r="V768" s="71"/>
      <c r="W768" s="71"/>
      <c r="Y768" s="44"/>
      <c r="Z768" s="44"/>
    </row>
    <row r="769" spans="1:26" x14ac:dyDescent="0.3">
      <c r="A769" s="44"/>
      <c r="B769" s="70"/>
      <c r="C769" s="71"/>
      <c r="D769" s="71"/>
      <c r="E769" s="71"/>
      <c r="F769" s="71"/>
      <c r="G769" s="71"/>
      <c r="H769" s="71"/>
      <c r="I769" s="71"/>
      <c r="J769" s="71"/>
      <c r="K769" s="71"/>
      <c r="L769" s="71"/>
      <c r="M769" s="72"/>
      <c r="N769" s="44"/>
      <c r="O769" s="44"/>
      <c r="P769" s="44"/>
      <c r="Q769" s="44"/>
      <c r="R769" s="44"/>
      <c r="S769" s="44"/>
      <c r="T769" s="44"/>
      <c r="U769" s="44"/>
      <c r="V769" s="71"/>
      <c r="W769" s="71"/>
      <c r="Y769" s="44"/>
      <c r="Z769" s="44"/>
    </row>
    <row r="770" spans="1:26" x14ac:dyDescent="0.3">
      <c r="A770" s="44"/>
      <c r="B770" s="70"/>
      <c r="C770" s="71"/>
      <c r="D770" s="71"/>
      <c r="E770" s="71"/>
      <c r="F770" s="71"/>
      <c r="G770" s="71"/>
      <c r="H770" s="71"/>
      <c r="I770" s="71"/>
      <c r="J770" s="71"/>
      <c r="K770" s="71"/>
      <c r="L770" s="71"/>
      <c r="M770" s="72"/>
      <c r="N770" s="44"/>
      <c r="O770" s="44"/>
      <c r="P770" s="44"/>
      <c r="Q770" s="44"/>
      <c r="R770" s="44"/>
      <c r="S770" s="44"/>
      <c r="T770" s="44"/>
      <c r="U770" s="44"/>
      <c r="V770" s="71"/>
      <c r="W770" s="71"/>
      <c r="Y770" s="44"/>
      <c r="Z770" s="44"/>
    </row>
    <row r="771" spans="1:26" x14ac:dyDescent="0.3">
      <c r="A771" s="44"/>
      <c r="B771" s="70"/>
      <c r="C771" s="71"/>
      <c r="D771" s="71"/>
      <c r="E771" s="71"/>
      <c r="F771" s="71"/>
      <c r="G771" s="71"/>
      <c r="H771" s="71"/>
      <c r="I771" s="71"/>
      <c r="J771" s="71"/>
      <c r="K771" s="71"/>
      <c r="L771" s="71"/>
      <c r="M771" s="72"/>
      <c r="N771" s="44"/>
      <c r="O771" s="44"/>
      <c r="P771" s="44"/>
      <c r="Q771" s="44"/>
      <c r="R771" s="44"/>
      <c r="S771" s="44"/>
      <c r="T771" s="44"/>
      <c r="U771" s="44"/>
      <c r="V771" s="71"/>
      <c r="W771" s="71"/>
      <c r="Y771" s="44"/>
      <c r="Z771" s="44"/>
    </row>
    <row r="772" spans="1:26" x14ac:dyDescent="0.3">
      <c r="A772" s="44"/>
      <c r="B772" s="70"/>
      <c r="C772" s="71"/>
      <c r="D772" s="71"/>
      <c r="E772" s="71"/>
      <c r="F772" s="71"/>
      <c r="G772" s="71"/>
      <c r="H772" s="71"/>
      <c r="I772" s="71"/>
      <c r="J772" s="71"/>
      <c r="K772" s="71"/>
      <c r="L772" s="71"/>
      <c r="M772" s="72"/>
      <c r="N772" s="44"/>
      <c r="O772" s="44"/>
      <c r="P772" s="44"/>
      <c r="Q772" s="44"/>
      <c r="R772" s="44"/>
      <c r="S772" s="44"/>
      <c r="T772" s="44"/>
      <c r="U772" s="44"/>
      <c r="V772" s="71"/>
      <c r="W772" s="71"/>
      <c r="Y772" s="44"/>
      <c r="Z772" s="44"/>
    </row>
    <row r="773" spans="1:26" x14ac:dyDescent="0.3">
      <c r="A773" s="44"/>
      <c r="B773" s="70"/>
      <c r="C773" s="71"/>
      <c r="D773" s="71"/>
      <c r="E773" s="71"/>
      <c r="F773" s="71"/>
      <c r="G773" s="71"/>
      <c r="H773" s="71"/>
      <c r="I773" s="71"/>
      <c r="J773" s="71"/>
      <c r="K773" s="71"/>
      <c r="L773" s="71"/>
      <c r="M773" s="72"/>
      <c r="N773" s="44"/>
      <c r="O773" s="44"/>
      <c r="P773" s="44"/>
      <c r="Q773" s="44"/>
      <c r="R773" s="44"/>
      <c r="S773" s="44"/>
      <c r="T773" s="44"/>
      <c r="U773" s="44"/>
      <c r="V773" s="71"/>
      <c r="W773" s="71"/>
      <c r="Y773" s="44"/>
      <c r="Z773" s="44"/>
    </row>
    <row r="774" spans="1:26" x14ac:dyDescent="0.3">
      <c r="A774" s="44"/>
      <c r="B774" s="70"/>
      <c r="C774" s="71"/>
      <c r="D774" s="71"/>
      <c r="E774" s="71"/>
      <c r="F774" s="71"/>
      <c r="G774" s="71"/>
      <c r="H774" s="71"/>
      <c r="I774" s="71"/>
      <c r="J774" s="71"/>
      <c r="K774" s="71"/>
      <c r="L774" s="71"/>
      <c r="M774" s="72"/>
      <c r="N774" s="44"/>
      <c r="O774" s="44"/>
      <c r="P774" s="44"/>
      <c r="Q774" s="44"/>
      <c r="R774" s="44"/>
      <c r="S774" s="44"/>
      <c r="T774" s="44"/>
      <c r="U774" s="44"/>
      <c r="V774" s="71"/>
      <c r="W774" s="71"/>
      <c r="Y774" s="44"/>
      <c r="Z774" s="44"/>
    </row>
    <row r="775" spans="1:26" x14ac:dyDescent="0.3">
      <c r="A775" s="44"/>
      <c r="B775" s="70"/>
      <c r="C775" s="71"/>
      <c r="D775" s="71"/>
      <c r="E775" s="71"/>
      <c r="F775" s="71"/>
      <c r="G775" s="71"/>
      <c r="H775" s="71"/>
      <c r="I775" s="71"/>
      <c r="J775" s="71"/>
      <c r="K775" s="71"/>
      <c r="L775" s="71"/>
      <c r="M775" s="72"/>
      <c r="N775" s="44"/>
      <c r="O775" s="44"/>
      <c r="P775" s="44"/>
      <c r="Q775" s="44"/>
      <c r="R775" s="44"/>
      <c r="S775" s="44"/>
      <c r="T775" s="44"/>
      <c r="U775" s="44"/>
      <c r="V775" s="71"/>
      <c r="W775" s="71"/>
      <c r="Y775" s="44"/>
      <c r="Z775" s="44"/>
    </row>
    <row r="776" spans="1:26" x14ac:dyDescent="0.3">
      <c r="A776" s="44"/>
      <c r="B776" s="70"/>
      <c r="C776" s="71"/>
      <c r="D776" s="71"/>
      <c r="E776" s="71"/>
      <c r="F776" s="71"/>
      <c r="G776" s="71"/>
      <c r="H776" s="71"/>
      <c r="I776" s="71"/>
      <c r="J776" s="71"/>
      <c r="K776" s="71"/>
      <c r="L776" s="71"/>
      <c r="M776" s="72"/>
      <c r="N776" s="44"/>
      <c r="O776" s="44"/>
      <c r="P776" s="44"/>
      <c r="Q776" s="44"/>
      <c r="R776" s="44"/>
      <c r="S776" s="44"/>
      <c r="T776" s="44"/>
      <c r="U776" s="44"/>
      <c r="V776" s="71"/>
      <c r="W776" s="71"/>
      <c r="Y776" s="44"/>
      <c r="Z776" s="44"/>
    </row>
    <row r="777" spans="1:26" x14ac:dyDescent="0.3">
      <c r="A777" s="44"/>
      <c r="B777" s="70"/>
      <c r="C777" s="71"/>
      <c r="D777" s="71"/>
      <c r="E777" s="71"/>
      <c r="F777" s="71"/>
      <c r="G777" s="71"/>
      <c r="H777" s="71"/>
      <c r="I777" s="71"/>
      <c r="J777" s="71"/>
      <c r="K777" s="71"/>
      <c r="L777" s="71"/>
      <c r="M777" s="72"/>
      <c r="N777" s="44"/>
      <c r="O777" s="44"/>
      <c r="P777" s="44"/>
      <c r="Q777" s="44"/>
      <c r="R777" s="44"/>
      <c r="S777" s="44"/>
      <c r="T777" s="44"/>
      <c r="U777" s="44"/>
      <c r="V777" s="71"/>
      <c r="W777" s="71"/>
      <c r="Y777" s="44"/>
      <c r="Z777" s="44"/>
    </row>
    <row r="778" spans="1:26" x14ac:dyDescent="0.3">
      <c r="A778" s="44"/>
      <c r="B778" s="70"/>
      <c r="C778" s="71"/>
      <c r="D778" s="71"/>
      <c r="E778" s="71"/>
      <c r="F778" s="71"/>
      <c r="G778" s="71"/>
      <c r="H778" s="71"/>
      <c r="I778" s="71"/>
      <c r="J778" s="71"/>
      <c r="K778" s="71"/>
      <c r="L778" s="71"/>
      <c r="M778" s="72"/>
      <c r="N778" s="44"/>
      <c r="O778" s="44"/>
      <c r="P778" s="44"/>
      <c r="Q778" s="44"/>
      <c r="R778" s="44"/>
      <c r="S778" s="44"/>
      <c r="T778" s="44"/>
      <c r="U778" s="44"/>
      <c r="V778" s="71"/>
      <c r="W778" s="71"/>
      <c r="Y778" s="44"/>
      <c r="Z778" s="44"/>
    </row>
    <row r="779" spans="1:26" x14ac:dyDescent="0.3">
      <c r="A779" s="44"/>
      <c r="B779" s="70"/>
      <c r="C779" s="71"/>
      <c r="D779" s="71"/>
      <c r="E779" s="71"/>
      <c r="F779" s="71"/>
      <c r="G779" s="71"/>
      <c r="H779" s="71"/>
      <c r="I779" s="71"/>
      <c r="J779" s="71"/>
      <c r="K779" s="71"/>
      <c r="L779" s="71"/>
      <c r="M779" s="72"/>
      <c r="N779" s="44"/>
      <c r="O779" s="44"/>
      <c r="P779" s="44"/>
      <c r="Q779" s="44"/>
      <c r="R779" s="44"/>
      <c r="S779" s="44"/>
      <c r="T779" s="44"/>
      <c r="U779" s="44"/>
      <c r="V779" s="71"/>
      <c r="W779" s="71"/>
      <c r="Y779" s="44"/>
      <c r="Z779" s="44"/>
    </row>
    <row r="780" spans="1:26" x14ac:dyDescent="0.3">
      <c r="A780" s="44"/>
      <c r="B780" s="70"/>
      <c r="C780" s="71"/>
      <c r="D780" s="71"/>
      <c r="E780" s="71"/>
      <c r="F780" s="71"/>
      <c r="G780" s="71"/>
      <c r="H780" s="71"/>
      <c r="I780" s="71"/>
      <c r="J780" s="71"/>
      <c r="K780" s="71"/>
      <c r="L780" s="71"/>
      <c r="M780" s="72"/>
      <c r="N780" s="44"/>
      <c r="O780" s="44"/>
      <c r="P780" s="44"/>
      <c r="Q780" s="44"/>
      <c r="R780" s="44"/>
      <c r="S780" s="44"/>
      <c r="T780" s="44"/>
      <c r="U780" s="44"/>
      <c r="V780" s="71"/>
      <c r="W780" s="71"/>
      <c r="Y780" s="44"/>
      <c r="Z780" s="44"/>
    </row>
    <row r="781" spans="1:26" x14ac:dyDescent="0.3">
      <c r="A781" s="44"/>
      <c r="B781" s="70"/>
      <c r="C781" s="71"/>
      <c r="D781" s="71"/>
      <c r="E781" s="71"/>
      <c r="F781" s="71"/>
      <c r="G781" s="71"/>
      <c r="H781" s="71"/>
      <c r="I781" s="71"/>
      <c r="J781" s="71"/>
      <c r="K781" s="71"/>
      <c r="L781" s="71"/>
      <c r="M781" s="72"/>
      <c r="N781" s="44"/>
      <c r="O781" s="44"/>
      <c r="P781" s="44"/>
      <c r="Q781" s="44"/>
      <c r="R781" s="44"/>
      <c r="S781" s="44"/>
      <c r="T781" s="44"/>
      <c r="U781" s="44"/>
      <c r="V781" s="71"/>
      <c r="W781" s="71"/>
      <c r="Y781" s="44"/>
      <c r="Z781" s="44"/>
    </row>
    <row r="782" spans="1:26" x14ac:dyDescent="0.3">
      <c r="A782" s="44"/>
      <c r="B782" s="70"/>
      <c r="C782" s="71"/>
      <c r="D782" s="71"/>
      <c r="E782" s="71"/>
      <c r="F782" s="71"/>
      <c r="G782" s="71"/>
      <c r="H782" s="71"/>
      <c r="I782" s="71"/>
      <c r="J782" s="71"/>
      <c r="K782" s="71"/>
      <c r="L782" s="71"/>
      <c r="M782" s="72"/>
      <c r="N782" s="44"/>
      <c r="O782" s="44"/>
      <c r="P782" s="44"/>
      <c r="Q782" s="44"/>
      <c r="R782" s="44"/>
      <c r="S782" s="44"/>
      <c r="T782" s="44"/>
      <c r="U782" s="44"/>
      <c r="V782" s="71"/>
      <c r="W782" s="71"/>
      <c r="Y782" s="44"/>
      <c r="Z782" s="44"/>
    </row>
    <row r="783" spans="1:26" x14ac:dyDescent="0.3">
      <c r="A783" s="44"/>
      <c r="B783" s="70"/>
      <c r="C783" s="71"/>
      <c r="D783" s="71"/>
      <c r="E783" s="71"/>
      <c r="F783" s="71"/>
      <c r="G783" s="71"/>
      <c r="H783" s="71"/>
      <c r="I783" s="71"/>
      <c r="J783" s="71"/>
      <c r="K783" s="71"/>
      <c r="L783" s="71"/>
      <c r="M783" s="72"/>
      <c r="N783" s="44"/>
      <c r="O783" s="44"/>
      <c r="P783" s="44"/>
      <c r="Q783" s="44"/>
      <c r="R783" s="44"/>
      <c r="S783" s="44"/>
      <c r="T783" s="44"/>
      <c r="U783" s="44"/>
      <c r="V783" s="71"/>
      <c r="W783" s="71"/>
      <c r="Y783" s="44"/>
      <c r="Z783" s="44"/>
    </row>
    <row r="784" spans="1:26" x14ac:dyDescent="0.3">
      <c r="A784" s="44"/>
      <c r="B784" s="70"/>
      <c r="C784" s="71"/>
      <c r="D784" s="71"/>
      <c r="E784" s="71"/>
      <c r="F784" s="71"/>
      <c r="G784" s="71"/>
      <c r="H784" s="71"/>
      <c r="I784" s="71"/>
      <c r="J784" s="71"/>
      <c r="K784" s="71"/>
      <c r="L784" s="71"/>
      <c r="M784" s="72"/>
      <c r="N784" s="44"/>
      <c r="O784" s="44"/>
      <c r="P784" s="44"/>
      <c r="Q784" s="44"/>
      <c r="R784" s="44"/>
      <c r="S784" s="44"/>
      <c r="T784" s="44"/>
      <c r="U784" s="44"/>
      <c r="V784" s="71"/>
      <c r="W784" s="71"/>
      <c r="Y784" s="44"/>
      <c r="Z784" s="44"/>
    </row>
    <row r="785" spans="1:26" x14ac:dyDescent="0.3">
      <c r="A785" s="44"/>
      <c r="B785" s="70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2"/>
      <c r="N785" s="44"/>
      <c r="O785" s="44"/>
      <c r="P785" s="44"/>
      <c r="Q785" s="44"/>
      <c r="R785" s="44"/>
      <c r="S785" s="44"/>
      <c r="T785" s="44"/>
      <c r="U785" s="44"/>
      <c r="V785" s="71"/>
      <c r="W785" s="71"/>
      <c r="Y785" s="44"/>
      <c r="Z785" s="44"/>
    </row>
    <row r="786" spans="1:26" x14ac:dyDescent="0.3">
      <c r="A786" s="44"/>
      <c r="B786" s="70"/>
      <c r="C786" s="71"/>
      <c r="D786" s="71"/>
      <c r="E786" s="71"/>
      <c r="F786" s="71"/>
      <c r="G786" s="71"/>
      <c r="H786" s="71"/>
      <c r="I786" s="71"/>
      <c r="J786" s="71"/>
      <c r="K786" s="71"/>
      <c r="L786" s="71"/>
      <c r="M786" s="72"/>
      <c r="N786" s="44"/>
      <c r="O786" s="44"/>
      <c r="P786" s="44"/>
      <c r="Q786" s="44"/>
      <c r="R786" s="44"/>
      <c r="S786" s="44"/>
      <c r="T786" s="44"/>
      <c r="U786" s="44"/>
      <c r="V786" s="71"/>
      <c r="W786" s="71"/>
      <c r="Y786" s="44"/>
      <c r="Z786" s="44"/>
    </row>
    <row r="787" spans="1:26" x14ac:dyDescent="0.3">
      <c r="A787" s="44"/>
      <c r="B787" s="70"/>
      <c r="C787" s="71"/>
      <c r="D787" s="71"/>
      <c r="E787" s="71"/>
      <c r="F787" s="71"/>
      <c r="G787" s="71"/>
      <c r="H787" s="71"/>
      <c r="I787" s="71"/>
      <c r="J787" s="71"/>
      <c r="K787" s="71"/>
      <c r="L787" s="71"/>
      <c r="M787" s="72"/>
      <c r="N787" s="44"/>
      <c r="O787" s="44"/>
      <c r="P787" s="44"/>
      <c r="Q787" s="44"/>
      <c r="R787" s="44"/>
      <c r="S787" s="44"/>
      <c r="T787" s="44"/>
      <c r="U787" s="44"/>
      <c r="V787" s="71"/>
      <c r="W787" s="71"/>
      <c r="Y787" s="44"/>
      <c r="Z787" s="44"/>
    </row>
    <row r="788" spans="1:26" x14ac:dyDescent="0.3">
      <c r="A788" s="44"/>
      <c r="B788" s="70"/>
      <c r="C788" s="71"/>
      <c r="D788" s="71"/>
      <c r="E788" s="71"/>
      <c r="F788" s="71"/>
      <c r="G788" s="71"/>
      <c r="H788" s="71"/>
      <c r="I788" s="71"/>
      <c r="J788" s="71"/>
      <c r="K788" s="71"/>
      <c r="L788" s="71"/>
      <c r="M788" s="72"/>
      <c r="N788" s="44"/>
      <c r="O788" s="44"/>
      <c r="P788" s="44"/>
      <c r="Q788" s="44"/>
      <c r="R788" s="44"/>
      <c r="S788" s="44"/>
      <c r="T788" s="44"/>
      <c r="U788" s="44"/>
      <c r="V788" s="71"/>
      <c r="W788" s="71"/>
      <c r="Y788" s="44"/>
      <c r="Z788" s="44"/>
    </row>
    <row r="789" spans="1:26" x14ac:dyDescent="0.3">
      <c r="A789" s="44"/>
      <c r="B789" s="70"/>
      <c r="C789" s="71"/>
      <c r="D789" s="71"/>
      <c r="E789" s="71"/>
      <c r="F789" s="71"/>
      <c r="G789" s="71"/>
      <c r="H789" s="71"/>
      <c r="I789" s="71"/>
      <c r="J789" s="71"/>
      <c r="K789" s="71"/>
      <c r="L789" s="71"/>
      <c r="M789" s="72"/>
      <c r="N789" s="44"/>
      <c r="O789" s="44"/>
      <c r="P789" s="44"/>
      <c r="Q789" s="44"/>
      <c r="R789" s="44"/>
      <c r="S789" s="44"/>
      <c r="T789" s="44"/>
      <c r="U789" s="44"/>
      <c r="V789" s="71"/>
      <c r="W789" s="71"/>
      <c r="Y789" s="44"/>
      <c r="Z789" s="44"/>
    </row>
    <row r="790" spans="1:26" x14ac:dyDescent="0.3">
      <c r="A790" s="44"/>
      <c r="B790" s="70"/>
      <c r="C790" s="71"/>
      <c r="D790" s="71"/>
      <c r="E790" s="71"/>
      <c r="F790" s="71"/>
      <c r="G790" s="71"/>
      <c r="H790" s="71"/>
      <c r="I790" s="71"/>
      <c r="J790" s="71"/>
      <c r="K790" s="71"/>
      <c r="L790" s="71"/>
      <c r="M790" s="72"/>
      <c r="N790" s="44"/>
      <c r="O790" s="44"/>
      <c r="P790" s="44"/>
      <c r="Q790" s="44"/>
      <c r="R790" s="44"/>
      <c r="S790" s="44"/>
      <c r="T790" s="44"/>
      <c r="U790" s="44"/>
      <c r="V790" s="71"/>
      <c r="W790" s="71"/>
      <c r="Y790" s="44"/>
      <c r="Z790" s="44"/>
    </row>
    <row r="791" spans="1:26" x14ac:dyDescent="0.3">
      <c r="A791" s="44"/>
      <c r="B791" s="70"/>
      <c r="C791" s="71"/>
      <c r="D791" s="71"/>
      <c r="E791" s="71"/>
      <c r="F791" s="71"/>
      <c r="G791" s="71"/>
      <c r="H791" s="71"/>
      <c r="I791" s="71"/>
      <c r="J791" s="71"/>
      <c r="K791" s="71"/>
      <c r="L791" s="71"/>
      <c r="M791" s="72"/>
      <c r="N791" s="44"/>
      <c r="O791" s="44"/>
      <c r="P791" s="44"/>
      <c r="Q791" s="44"/>
      <c r="R791" s="44"/>
      <c r="S791" s="44"/>
      <c r="T791" s="44"/>
      <c r="U791" s="44"/>
      <c r="V791" s="71"/>
      <c r="W791" s="71"/>
      <c r="Y791" s="44"/>
      <c r="Z791" s="44"/>
    </row>
    <row r="792" spans="1:26" x14ac:dyDescent="0.3">
      <c r="A792" s="44"/>
      <c r="B792" s="70"/>
      <c r="C792" s="71"/>
      <c r="D792" s="71"/>
      <c r="E792" s="71"/>
      <c r="F792" s="71"/>
      <c r="G792" s="71"/>
      <c r="H792" s="71"/>
      <c r="I792" s="71"/>
      <c r="J792" s="71"/>
      <c r="K792" s="71"/>
      <c r="L792" s="71"/>
      <c r="M792" s="72"/>
      <c r="N792" s="44"/>
      <c r="O792" s="44"/>
      <c r="P792" s="44"/>
      <c r="Q792" s="44"/>
      <c r="R792" s="44"/>
      <c r="S792" s="44"/>
      <c r="T792" s="44"/>
      <c r="U792" s="44"/>
      <c r="V792" s="71"/>
      <c r="W792" s="71"/>
      <c r="Y792" s="44"/>
      <c r="Z792" s="44"/>
    </row>
    <row r="793" spans="1:26" x14ac:dyDescent="0.3">
      <c r="A793" s="44"/>
      <c r="B793" s="70"/>
      <c r="C793" s="71"/>
      <c r="D793" s="71"/>
      <c r="E793" s="71"/>
      <c r="F793" s="71"/>
      <c r="G793" s="71"/>
      <c r="H793" s="71"/>
      <c r="I793" s="71"/>
      <c r="J793" s="71"/>
      <c r="K793" s="71"/>
      <c r="L793" s="71"/>
      <c r="M793" s="72"/>
      <c r="N793" s="44"/>
      <c r="O793" s="44"/>
      <c r="P793" s="44"/>
      <c r="Q793" s="44"/>
      <c r="R793" s="44"/>
      <c r="S793" s="44"/>
      <c r="T793" s="44"/>
      <c r="U793" s="44"/>
      <c r="V793" s="71"/>
      <c r="W793" s="71"/>
      <c r="Y793" s="44"/>
      <c r="Z793" s="44"/>
    </row>
    <row r="794" spans="1:26" x14ac:dyDescent="0.3">
      <c r="A794" s="44"/>
      <c r="B794" s="70"/>
      <c r="C794" s="71"/>
      <c r="D794" s="71"/>
      <c r="E794" s="71"/>
      <c r="F794" s="71"/>
      <c r="G794" s="71"/>
      <c r="H794" s="71"/>
      <c r="I794" s="71"/>
      <c r="J794" s="71"/>
      <c r="K794" s="71"/>
      <c r="L794" s="71"/>
      <c r="M794" s="72"/>
      <c r="N794" s="44"/>
      <c r="O794" s="44"/>
      <c r="P794" s="44"/>
      <c r="Q794" s="44"/>
      <c r="R794" s="44"/>
      <c r="S794" s="44"/>
      <c r="T794" s="44"/>
      <c r="U794" s="44"/>
      <c r="V794" s="71"/>
      <c r="W794" s="71"/>
      <c r="Y794" s="44"/>
      <c r="Z794" s="44"/>
    </row>
    <row r="795" spans="1:26" x14ac:dyDescent="0.3">
      <c r="A795" s="44"/>
      <c r="B795" s="70"/>
      <c r="C795" s="71"/>
      <c r="D795" s="71"/>
      <c r="E795" s="71"/>
      <c r="F795" s="71"/>
      <c r="G795" s="71"/>
      <c r="H795" s="71"/>
      <c r="I795" s="71"/>
      <c r="J795" s="71"/>
      <c r="K795" s="71"/>
      <c r="L795" s="71"/>
      <c r="M795" s="72"/>
      <c r="N795" s="44"/>
      <c r="O795" s="44"/>
      <c r="P795" s="44"/>
      <c r="Q795" s="44"/>
      <c r="R795" s="44"/>
      <c r="S795" s="44"/>
      <c r="T795" s="44"/>
      <c r="U795" s="44"/>
      <c r="V795" s="71"/>
      <c r="W795" s="71"/>
      <c r="Y795" s="44"/>
      <c r="Z795" s="44"/>
    </row>
    <row r="796" spans="1:26" x14ac:dyDescent="0.3">
      <c r="A796" s="44"/>
      <c r="B796" s="70"/>
      <c r="C796" s="71"/>
      <c r="D796" s="71"/>
      <c r="E796" s="71"/>
      <c r="F796" s="71"/>
      <c r="G796" s="71"/>
      <c r="H796" s="71"/>
      <c r="I796" s="71"/>
      <c r="J796" s="71"/>
      <c r="K796" s="71"/>
      <c r="L796" s="71"/>
      <c r="M796" s="72"/>
      <c r="N796" s="44"/>
      <c r="O796" s="44"/>
      <c r="P796" s="44"/>
      <c r="Q796" s="44"/>
      <c r="R796" s="44"/>
      <c r="S796" s="44"/>
      <c r="T796" s="44"/>
      <c r="U796" s="44"/>
      <c r="V796" s="71"/>
      <c r="W796" s="71"/>
      <c r="Y796" s="44"/>
      <c r="Z796" s="44"/>
    </row>
    <row r="797" spans="1:26" x14ac:dyDescent="0.3">
      <c r="A797" s="44"/>
      <c r="B797" s="70"/>
      <c r="C797" s="71"/>
      <c r="D797" s="71"/>
      <c r="E797" s="71"/>
      <c r="F797" s="71"/>
      <c r="G797" s="71"/>
      <c r="H797" s="71"/>
      <c r="I797" s="71"/>
      <c r="J797" s="71"/>
      <c r="K797" s="71"/>
      <c r="L797" s="71"/>
      <c r="M797" s="72"/>
      <c r="N797" s="44"/>
      <c r="O797" s="44"/>
      <c r="P797" s="44"/>
      <c r="Q797" s="44"/>
      <c r="R797" s="44"/>
      <c r="S797" s="44"/>
      <c r="T797" s="44"/>
      <c r="U797" s="44"/>
      <c r="V797" s="71"/>
      <c r="W797" s="71"/>
      <c r="Y797" s="44"/>
      <c r="Z797" s="44"/>
    </row>
    <row r="798" spans="1:26" x14ac:dyDescent="0.3">
      <c r="A798" s="44"/>
      <c r="B798" s="70"/>
      <c r="C798" s="71"/>
      <c r="D798" s="71"/>
      <c r="E798" s="71"/>
      <c r="F798" s="71"/>
      <c r="G798" s="71"/>
      <c r="H798" s="71"/>
      <c r="I798" s="71"/>
      <c r="J798" s="71"/>
      <c r="K798" s="71"/>
      <c r="L798" s="71"/>
      <c r="M798" s="72"/>
      <c r="N798" s="44"/>
      <c r="O798" s="44"/>
      <c r="P798" s="44"/>
      <c r="Q798" s="44"/>
      <c r="R798" s="44"/>
      <c r="S798" s="44"/>
      <c r="T798" s="44"/>
      <c r="U798" s="44"/>
      <c r="V798" s="71"/>
      <c r="W798" s="71"/>
      <c r="Y798" s="44"/>
      <c r="Z798" s="44"/>
    </row>
    <row r="799" spans="1:26" x14ac:dyDescent="0.3">
      <c r="A799" s="44"/>
      <c r="B799" s="70"/>
      <c r="C799" s="71"/>
      <c r="D799" s="71"/>
      <c r="E799" s="71"/>
      <c r="F799" s="71"/>
      <c r="G799" s="71"/>
      <c r="H799" s="71"/>
      <c r="I799" s="71"/>
      <c r="J799" s="71"/>
      <c r="K799" s="71"/>
      <c r="L799" s="71"/>
      <c r="M799" s="72"/>
      <c r="N799" s="44"/>
      <c r="O799" s="44"/>
      <c r="P799" s="44"/>
      <c r="Q799" s="44"/>
      <c r="R799" s="44"/>
      <c r="S799" s="44"/>
      <c r="T799" s="44"/>
      <c r="U799" s="44"/>
      <c r="V799" s="71"/>
      <c r="W799" s="71"/>
      <c r="Y799" s="44"/>
      <c r="Z799" s="44"/>
    </row>
    <row r="800" spans="1:26" x14ac:dyDescent="0.3">
      <c r="A800" s="44"/>
      <c r="B800" s="70"/>
      <c r="C800" s="71"/>
      <c r="D800" s="71"/>
      <c r="E800" s="71"/>
      <c r="F800" s="71"/>
      <c r="G800" s="71"/>
      <c r="H800" s="71"/>
      <c r="I800" s="71"/>
      <c r="J800" s="71"/>
      <c r="K800" s="71"/>
      <c r="L800" s="71"/>
      <c r="M800" s="72"/>
      <c r="N800" s="44"/>
      <c r="O800" s="44"/>
      <c r="P800" s="44"/>
      <c r="Q800" s="44"/>
      <c r="R800" s="44"/>
      <c r="S800" s="44"/>
      <c r="T800" s="44"/>
      <c r="U800" s="44"/>
      <c r="V800" s="71"/>
      <c r="W800" s="71"/>
      <c r="Y800" s="44"/>
      <c r="Z800" s="44"/>
    </row>
    <row r="801" spans="1:26" x14ac:dyDescent="0.3">
      <c r="A801" s="44"/>
      <c r="B801" s="70"/>
      <c r="C801" s="71"/>
      <c r="D801" s="71"/>
      <c r="E801" s="71"/>
      <c r="F801" s="71"/>
      <c r="G801" s="71"/>
      <c r="H801" s="71"/>
      <c r="I801" s="71"/>
      <c r="J801" s="71"/>
      <c r="K801" s="71"/>
      <c r="L801" s="71"/>
      <c r="M801" s="72"/>
      <c r="N801" s="44"/>
      <c r="O801" s="44"/>
      <c r="P801" s="44"/>
      <c r="Q801" s="44"/>
      <c r="R801" s="44"/>
      <c r="S801" s="44"/>
      <c r="T801" s="44"/>
      <c r="U801" s="44"/>
      <c r="V801" s="71"/>
      <c r="W801" s="71"/>
      <c r="Y801" s="44"/>
      <c r="Z801" s="44"/>
    </row>
    <row r="802" spans="1:26" x14ac:dyDescent="0.3">
      <c r="A802" s="44"/>
      <c r="B802" s="70"/>
      <c r="C802" s="71"/>
      <c r="D802" s="71"/>
      <c r="E802" s="71"/>
      <c r="F802" s="71"/>
      <c r="G802" s="71"/>
      <c r="H802" s="71"/>
      <c r="I802" s="71"/>
      <c r="J802" s="71"/>
      <c r="K802" s="71"/>
      <c r="L802" s="71"/>
      <c r="M802" s="72"/>
      <c r="N802" s="44"/>
      <c r="O802" s="44"/>
      <c r="P802" s="44"/>
      <c r="Q802" s="44"/>
      <c r="R802" s="44"/>
      <c r="S802" s="44"/>
      <c r="T802" s="44"/>
      <c r="U802" s="44"/>
      <c r="V802" s="71"/>
      <c r="W802" s="71"/>
      <c r="Y802" s="44"/>
      <c r="Z802" s="44"/>
    </row>
    <row r="803" spans="1:26" x14ac:dyDescent="0.3">
      <c r="A803" s="44"/>
      <c r="B803" s="70"/>
      <c r="C803" s="71"/>
      <c r="D803" s="71"/>
      <c r="E803" s="71"/>
      <c r="F803" s="71"/>
      <c r="G803" s="71"/>
      <c r="H803" s="71"/>
      <c r="I803" s="71"/>
      <c r="J803" s="71"/>
      <c r="K803" s="71"/>
      <c r="L803" s="71"/>
      <c r="M803" s="72"/>
      <c r="N803" s="44"/>
      <c r="O803" s="44"/>
      <c r="P803" s="44"/>
      <c r="Q803" s="44"/>
      <c r="R803" s="44"/>
      <c r="S803" s="44"/>
      <c r="T803" s="44"/>
      <c r="U803" s="44"/>
      <c r="V803" s="71"/>
      <c r="W803" s="71"/>
      <c r="Y803" s="44"/>
      <c r="Z803" s="44"/>
    </row>
    <row r="804" spans="1:26" x14ac:dyDescent="0.3">
      <c r="A804" s="44"/>
      <c r="B804" s="70"/>
      <c r="C804" s="71"/>
      <c r="D804" s="71"/>
      <c r="E804" s="71"/>
      <c r="F804" s="71"/>
      <c r="G804" s="71"/>
      <c r="H804" s="71"/>
      <c r="I804" s="71"/>
      <c r="J804" s="71"/>
      <c r="K804" s="71"/>
      <c r="L804" s="71"/>
      <c r="M804" s="72"/>
      <c r="N804" s="44"/>
      <c r="O804" s="44"/>
      <c r="P804" s="44"/>
      <c r="Q804" s="44"/>
      <c r="R804" s="44"/>
      <c r="S804" s="44"/>
      <c r="T804" s="44"/>
      <c r="U804" s="44"/>
      <c r="V804" s="71"/>
      <c r="W804" s="71"/>
      <c r="Y804" s="44"/>
      <c r="Z804" s="44"/>
    </row>
    <row r="805" spans="1:26" x14ac:dyDescent="0.3">
      <c r="A805" s="44"/>
      <c r="B805" s="70"/>
      <c r="C805" s="71"/>
      <c r="D805" s="71"/>
      <c r="E805" s="71"/>
      <c r="F805" s="71"/>
      <c r="G805" s="71"/>
      <c r="H805" s="71"/>
      <c r="I805" s="71"/>
      <c r="J805" s="71"/>
      <c r="K805" s="71"/>
      <c r="L805" s="71"/>
      <c r="M805" s="72"/>
      <c r="N805" s="44"/>
      <c r="O805" s="44"/>
      <c r="P805" s="44"/>
      <c r="Q805" s="44"/>
      <c r="R805" s="44"/>
      <c r="S805" s="44"/>
      <c r="T805" s="44"/>
      <c r="U805" s="44"/>
      <c r="V805" s="71"/>
      <c r="W805" s="71"/>
      <c r="Y805" s="44"/>
      <c r="Z805" s="44"/>
    </row>
    <row r="806" spans="1:26" x14ac:dyDescent="0.3">
      <c r="A806" s="44"/>
      <c r="B806" s="70"/>
      <c r="C806" s="71"/>
      <c r="D806" s="71"/>
      <c r="E806" s="71"/>
      <c r="F806" s="71"/>
      <c r="G806" s="71"/>
      <c r="H806" s="71"/>
      <c r="I806" s="71"/>
      <c r="J806" s="71"/>
      <c r="K806" s="71"/>
      <c r="L806" s="71"/>
      <c r="M806" s="72"/>
      <c r="N806" s="44"/>
      <c r="O806" s="44"/>
      <c r="P806" s="44"/>
      <c r="Q806" s="44"/>
      <c r="R806" s="44"/>
      <c r="S806" s="44"/>
      <c r="T806" s="44"/>
      <c r="U806" s="44"/>
      <c r="V806" s="71"/>
      <c r="W806" s="71"/>
      <c r="Y806" s="44"/>
      <c r="Z806" s="44"/>
    </row>
    <row r="807" spans="1:26" x14ac:dyDescent="0.3">
      <c r="A807" s="44"/>
      <c r="B807" s="70"/>
      <c r="C807" s="71"/>
      <c r="D807" s="71"/>
      <c r="E807" s="71"/>
      <c r="F807" s="71"/>
      <c r="G807" s="71"/>
      <c r="H807" s="71"/>
      <c r="I807" s="71"/>
      <c r="J807" s="71"/>
      <c r="K807" s="71"/>
      <c r="L807" s="71"/>
      <c r="M807" s="72"/>
      <c r="N807" s="44"/>
      <c r="O807" s="44"/>
      <c r="P807" s="44"/>
      <c r="Q807" s="44"/>
      <c r="R807" s="44"/>
      <c r="S807" s="44"/>
      <c r="T807" s="44"/>
      <c r="U807" s="44"/>
      <c r="V807" s="71"/>
      <c r="W807" s="71"/>
      <c r="Y807" s="44"/>
      <c r="Z807" s="44"/>
    </row>
    <row r="808" spans="1:26" x14ac:dyDescent="0.3">
      <c r="A808" s="44"/>
      <c r="B808" s="70"/>
      <c r="C808" s="71"/>
      <c r="D808" s="71"/>
      <c r="E808" s="71"/>
      <c r="F808" s="71"/>
      <c r="G808" s="71"/>
      <c r="H808" s="71"/>
      <c r="I808" s="71"/>
      <c r="J808" s="71"/>
      <c r="K808" s="71"/>
      <c r="L808" s="71"/>
      <c r="M808" s="72"/>
      <c r="N808" s="44"/>
      <c r="O808" s="44"/>
      <c r="P808" s="44"/>
      <c r="Q808" s="44"/>
      <c r="R808" s="44"/>
      <c r="S808" s="44"/>
      <c r="T808" s="44"/>
      <c r="U808" s="44"/>
      <c r="V808" s="71"/>
      <c r="W808" s="71"/>
      <c r="Y808" s="44"/>
      <c r="Z808" s="44"/>
    </row>
    <row r="809" spans="1:26" x14ac:dyDescent="0.3">
      <c r="A809" s="44"/>
      <c r="B809" s="70"/>
      <c r="C809" s="71"/>
      <c r="D809" s="71"/>
      <c r="E809" s="71"/>
      <c r="F809" s="71"/>
      <c r="G809" s="71"/>
      <c r="H809" s="71"/>
      <c r="I809" s="71"/>
      <c r="J809" s="71"/>
      <c r="K809" s="71"/>
      <c r="L809" s="71"/>
      <c r="M809" s="72"/>
      <c r="N809" s="44"/>
      <c r="O809" s="44"/>
      <c r="P809" s="44"/>
      <c r="Q809" s="44"/>
      <c r="R809" s="44"/>
      <c r="S809" s="44"/>
      <c r="T809" s="44"/>
      <c r="U809" s="44"/>
      <c r="V809" s="71"/>
      <c r="W809" s="71"/>
      <c r="Y809" s="44"/>
      <c r="Z809" s="44"/>
    </row>
    <row r="810" spans="1:26" x14ac:dyDescent="0.3">
      <c r="A810" s="44"/>
      <c r="B810" s="70"/>
      <c r="C810" s="71"/>
      <c r="D810" s="71"/>
      <c r="E810" s="71"/>
      <c r="F810" s="71"/>
      <c r="G810" s="71"/>
      <c r="H810" s="71"/>
      <c r="I810" s="71"/>
      <c r="J810" s="71"/>
      <c r="K810" s="71"/>
      <c r="L810" s="71"/>
      <c r="M810" s="72"/>
      <c r="N810" s="44"/>
      <c r="O810" s="44"/>
      <c r="P810" s="44"/>
      <c r="Q810" s="44"/>
      <c r="R810" s="44"/>
      <c r="S810" s="44"/>
      <c r="T810" s="44"/>
      <c r="U810" s="44"/>
      <c r="V810" s="71"/>
      <c r="W810" s="71"/>
      <c r="Y810" s="44"/>
      <c r="Z810" s="44"/>
    </row>
    <row r="811" spans="1:26" x14ac:dyDescent="0.3">
      <c r="A811" s="44"/>
      <c r="B811" s="70"/>
      <c r="C811" s="71"/>
      <c r="D811" s="71"/>
      <c r="E811" s="71"/>
      <c r="F811" s="71"/>
      <c r="G811" s="71"/>
      <c r="H811" s="71"/>
      <c r="I811" s="71"/>
      <c r="J811" s="71"/>
      <c r="K811" s="71"/>
      <c r="L811" s="71"/>
      <c r="M811" s="72"/>
      <c r="N811" s="44"/>
      <c r="O811" s="44"/>
      <c r="P811" s="44"/>
      <c r="Q811" s="44"/>
      <c r="R811" s="44"/>
      <c r="S811" s="44"/>
      <c r="T811" s="44"/>
      <c r="U811" s="44"/>
      <c r="V811" s="71"/>
      <c r="W811" s="71"/>
      <c r="Y811" s="44"/>
      <c r="Z811" s="44"/>
    </row>
    <row r="812" spans="1:26" x14ac:dyDescent="0.3">
      <c r="A812" s="44"/>
      <c r="B812" s="70"/>
      <c r="C812" s="71"/>
      <c r="D812" s="71"/>
      <c r="E812" s="71"/>
      <c r="F812" s="71"/>
      <c r="G812" s="71"/>
      <c r="H812" s="71"/>
      <c r="I812" s="71"/>
      <c r="J812" s="71"/>
      <c r="K812" s="71"/>
      <c r="L812" s="71"/>
      <c r="M812" s="72"/>
      <c r="N812" s="44"/>
      <c r="O812" s="44"/>
      <c r="P812" s="44"/>
      <c r="Q812" s="44"/>
      <c r="R812" s="44"/>
      <c r="S812" s="44"/>
      <c r="T812" s="44"/>
      <c r="U812" s="44"/>
      <c r="V812" s="71"/>
      <c r="W812" s="71"/>
      <c r="Y812" s="44"/>
      <c r="Z812" s="44"/>
    </row>
    <row r="813" spans="1:26" x14ac:dyDescent="0.3">
      <c r="A813" s="44"/>
      <c r="B813" s="70"/>
      <c r="C813" s="71"/>
      <c r="D813" s="71"/>
      <c r="E813" s="71"/>
      <c r="F813" s="71"/>
      <c r="G813" s="71"/>
      <c r="H813" s="71"/>
      <c r="I813" s="71"/>
      <c r="J813" s="71"/>
      <c r="K813" s="71"/>
      <c r="L813" s="71"/>
      <c r="M813" s="72"/>
      <c r="N813" s="44"/>
      <c r="O813" s="44"/>
      <c r="P813" s="44"/>
      <c r="Q813" s="44"/>
      <c r="R813" s="44"/>
      <c r="S813" s="44"/>
      <c r="T813" s="44"/>
      <c r="U813" s="44"/>
      <c r="V813" s="71"/>
      <c r="W813" s="71"/>
      <c r="Y813" s="44"/>
      <c r="Z813" s="44"/>
    </row>
    <row r="814" spans="1:26" x14ac:dyDescent="0.3">
      <c r="A814" s="44"/>
      <c r="B814" s="70"/>
      <c r="C814" s="71"/>
      <c r="D814" s="71"/>
      <c r="E814" s="71"/>
      <c r="F814" s="71"/>
      <c r="G814" s="71"/>
      <c r="H814" s="71"/>
      <c r="I814" s="71"/>
      <c r="J814" s="71"/>
      <c r="K814" s="71"/>
      <c r="L814" s="71"/>
      <c r="M814" s="72"/>
      <c r="N814" s="44"/>
      <c r="O814" s="44"/>
      <c r="P814" s="44"/>
      <c r="Q814" s="44"/>
      <c r="R814" s="44"/>
      <c r="S814" s="44"/>
      <c r="T814" s="44"/>
      <c r="U814" s="44"/>
      <c r="V814" s="71"/>
      <c r="W814" s="71"/>
      <c r="Y814" s="44"/>
      <c r="Z814" s="44"/>
    </row>
    <row r="815" spans="1:26" x14ac:dyDescent="0.3">
      <c r="A815" s="44"/>
      <c r="B815" s="70"/>
      <c r="C815" s="71"/>
      <c r="D815" s="71"/>
      <c r="E815" s="71"/>
      <c r="F815" s="71"/>
      <c r="G815" s="71"/>
      <c r="H815" s="71"/>
      <c r="I815" s="71"/>
      <c r="J815" s="71"/>
      <c r="K815" s="71"/>
      <c r="L815" s="71"/>
      <c r="M815" s="72"/>
      <c r="N815" s="44"/>
      <c r="O815" s="44"/>
      <c r="P815" s="44"/>
      <c r="Q815" s="44"/>
      <c r="R815" s="44"/>
      <c r="S815" s="44"/>
      <c r="T815" s="44"/>
      <c r="U815" s="44"/>
      <c r="V815" s="71"/>
      <c r="W815" s="71"/>
      <c r="Y815" s="44"/>
      <c r="Z815" s="44"/>
    </row>
    <row r="816" spans="1:26" x14ac:dyDescent="0.3">
      <c r="A816" s="44"/>
      <c r="B816" s="70"/>
      <c r="C816" s="71"/>
      <c r="D816" s="71"/>
      <c r="E816" s="71"/>
      <c r="F816" s="71"/>
      <c r="G816" s="71"/>
      <c r="H816" s="71"/>
      <c r="I816" s="71"/>
      <c r="J816" s="71"/>
      <c r="K816" s="71"/>
      <c r="L816" s="71"/>
      <c r="M816" s="72"/>
      <c r="N816" s="44"/>
      <c r="O816" s="44"/>
      <c r="P816" s="44"/>
      <c r="Q816" s="44"/>
      <c r="R816" s="44"/>
      <c r="S816" s="44"/>
      <c r="T816" s="44"/>
      <c r="U816" s="44"/>
      <c r="V816" s="71"/>
      <c r="W816" s="71"/>
      <c r="Y816" s="44"/>
      <c r="Z816" s="44"/>
    </row>
    <row r="817" spans="1:26" x14ac:dyDescent="0.3">
      <c r="A817" s="44"/>
      <c r="B817" s="70"/>
      <c r="C817" s="71"/>
      <c r="D817" s="71"/>
      <c r="E817" s="71"/>
      <c r="F817" s="71"/>
      <c r="G817" s="71"/>
      <c r="H817" s="71"/>
      <c r="I817" s="71"/>
      <c r="J817" s="71"/>
      <c r="K817" s="71"/>
      <c r="L817" s="71"/>
      <c r="M817" s="72"/>
      <c r="N817" s="44"/>
      <c r="O817" s="44"/>
      <c r="P817" s="44"/>
      <c r="Q817" s="44"/>
      <c r="R817" s="44"/>
      <c r="S817" s="44"/>
      <c r="T817" s="44"/>
      <c r="U817" s="44"/>
      <c r="V817" s="71"/>
      <c r="W817" s="71"/>
      <c r="Y817" s="44"/>
      <c r="Z817" s="44"/>
    </row>
    <row r="818" spans="1:26" x14ac:dyDescent="0.3">
      <c r="A818" s="44"/>
      <c r="B818" s="70"/>
      <c r="C818" s="71"/>
      <c r="D818" s="71"/>
      <c r="E818" s="71"/>
      <c r="F818" s="71"/>
      <c r="G818" s="71"/>
      <c r="H818" s="71"/>
      <c r="I818" s="71"/>
      <c r="J818" s="71"/>
      <c r="K818" s="71"/>
      <c r="L818" s="71"/>
      <c r="M818" s="72"/>
      <c r="N818" s="44"/>
      <c r="O818" s="44"/>
      <c r="P818" s="44"/>
      <c r="Q818" s="44"/>
      <c r="R818" s="44"/>
      <c r="S818" s="44"/>
      <c r="T818" s="44"/>
      <c r="U818" s="44"/>
      <c r="V818" s="71"/>
      <c r="W818" s="71"/>
      <c r="Y818" s="44"/>
      <c r="Z818" s="44"/>
    </row>
    <row r="819" spans="1:26" x14ac:dyDescent="0.3">
      <c r="A819" s="44"/>
      <c r="B819" s="70"/>
      <c r="C819" s="71"/>
      <c r="D819" s="71"/>
      <c r="E819" s="71"/>
      <c r="F819" s="71"/>
      <c r="G819" s="71"/>
      <c r="H819" s="71"/>
      <c r="I819" s="71"/>
      <c r="J819" s="71"/>
      <c r="K819" s="71"/>
      <c r="L819" s="71"/>
      <c r="M819" s="72"/>
      <c r="N819" s="44"/>
      <c r="O819" s="44"/>
      <c r="P819" s="44"/>
      <c r="Q819" s="44"/>
      <c r="R819" s="44"/>
      <c r="S819" s="44"/>
      <c r="T819" s="44"/>
      <c r="U819" s="44"/>
      <c r="V819" s="71"/>
      <c r="W819" s="71"/>
      <c r="Y819" s="44"/>
      <c r="Z819" s="44"/>
    </row>
    <row r="820" spans="1:26" x14ac:dyDescent="0.3">
      <c r="A820" s="44"/>
      <c r="B820" s="70"/>
      <c r="C820" s="71"/>
      <c r="D820" s="71"/>
      <c r="E820" s="71"/>
      <c r="F820" s="71"/>
      <c r="G820" s="71"/>
      <c r="H820" s="71"/>
      <c r="I820" s="71"/>
      <c r="J820" s="71"/>
      <c r="K820" s="71"/>
      <c r="L820" s="71"/>
      <c r="M820" s="72"/>
      <c r="N820" s="44"/>
      <c r="O820" s="44"/>
      <c r="P820" s="44"/>
      <c r="Q820" s="44"/>
      <c r="R820" s="44"/>
      <c r="S820" s="44"/>
      <c r="T820" s="44"/>
      <c r="U820" s="44"/>
      <c r="V820" s="71"/>
      <c r="W820" s="71"/>
      <c r="Y820" s="44"/>
      <c r="Z820" s="44"/>
    </row>
    <row r="821" spans="1:26" x14ac:dyDescent="0.3">
      <c r="A821" s="44"/>
      <c r="B821" s="70"/>
      <c r="C821" s="71"/>
      <c r="D821" s="71"/>
      <c r="E821" s="71"/>
      <c r="F821" s="71"/>
      <c r="G821" s="71"/>
      <c r="H821" s="71"/>
      <c r="I821" s="71"/>
      <c r="J821" s="71"/>
      <c r="K821" s="71"/>
      <c r="L821" s="71"/>
      <c r="M821" s="72"/>
      <c r="N821" s="44"/>
      <c r="O821" s="44"/>
      <c r="P821" s="44"/>
      <c r="Q821" s="44"/>
      <c r="R821" s="44"/>
      <c r="S821" s="44"/>
      <c r="T821" s="44"/>
      <c r="U821" s="44"/>
      <c r="V821" s="71"/>
      <c r="W821" s="71"/>
      <c r="Y821" s="44"/>
      <c r="Z821" s="44"/>
    </row>
    <row r="822" spans="1:26" x14ac:dyDescent="0.3">
      <c r="A822" s="44"/>
      <c r="B822" s="70"/>
      <c r="C822" s="71"/>
      <c r="D822" s="71"/>
      <c r="E822" s="71"/>
      <c r="F822" s="71"/>
      <c r="G822" s="71"/>
      <c r="H822" s="71"/>
      <c r="I822" s="71"/>
      <c r="J822" s="71"/>
      <c r="K822" s="71"/>
      <c r="L822" s="71"/>
      <c r="M822" s="72"/>
      <c r="N822" s="44"/>
      <c r="O822" s="44"/>
      <c r="P822" s="44"/>
      <c r="Q822" s="44"/>
      <c r="R822" s="44"/>
      <c r="S822" s="44"/>
      <c r="T822" s="44"/>
      <c r="U822" s="44"/>
      <c r="V822" s="71"/>
      <c r="W822" s="71"/>
      <c r="Y822" s="44"/>
      <c r="Z822" s="44"/>
    </row>
    <row r="823" spans="1:26" x14ac:dyDescent="0.3">
      <c r="A823" s="44"/>
      <c r="B823" s="70"/>
      <c r="C823" s="71"/>
      <c r="D823" s="71"/>
      <c r="E823" s="71"/>
      <c r="F823" s="71"/>
      <c r="G823" s="71"/>
      <c r="H823" s="71"/>
      <c r="I823" s="71"/>
      <c r="J823" s="71"/>
      <c r="K823" s="71"/>
      <c r="L823" s="71"/>
      <c r="M823" s="72"/>
      <c r="N823" s="44"/>
      <c r="O823" s="44"/>
      <c r="P823" s="44"/>
      <c r="Q823" s="44"/>
      <c r="R823" s="44"/>
      <c r="S823" s="44"/>
      <c r="T823" s="44"/>
      <c r="U823" s="44"/>
      <c r="V823" s="71"/>
      <c r="W823" s="71"/>
      <c r="Y823" s="44"/>
      <c r="Z823" s="44"/>
    </row>
    <row r="824" spans="1:26" x14ac:dyDescent="0.3">
      <c r="A824" s="44"/>
      <c r="B824" s="70"/>
      <c r="C824" s="71"/>
      <c r="D824" s="71"/>
      <c r="E824" s="71"/>
      <c r="F824" s="71"/>
      <c r="G824" s="71"/>
      <c r="H824" s="71"/>
      <c r="I824" s="71"/>
      <c r="J824" s="71"/>
      <c r="K824" s="71"/>
      <c r="L824" s="71"/>
      <c r="M824" s="72"/>
      <c r="N824" s="44"/>
      <c r="O824" s="44"/>
      <c r="P824" s="44"/>
      <c r="Q824" s="44"/>
      <c r="R824" s="44"/>
      <c r="S824" s="44"/>
      <c r="T824" s="44"/>
      <c r="U824" s="44"/>
      <c r="V824" s="71"/>
      <c r="W824" s="71"/>
      <c r="Y824" s="44"/>
      <c r="Z824" s="44"/>
    </row>
    <row r="825" spans="1:26" x14ac:dyDescent="0.3">
      <c r="A825" s="44"/>
      <c r="B825" s="70"/>
      <c r="C825" s="71"/>
      <c r="D825" s="71"/>
      <c r="E825" s="71"/>
      <c r="F825" s="71"/>
      <c r="G825" s="71"/>
      <c r="H825" s="71"/>
      <c r="I825" s="71"/>
      <c r="J825" s="71"/>
      <c r="K825" s="71"/>
      <c r="L825" s="71"/>
      <c r="M825" s="72"/>
      <c r="N825" s="44"/>
      <c r="O825" s="44"/>
      <c r="P825" s="44"/>
      <c r="Q825" s="44"/>
      <c r="R825" s="44"/>
      <c r="S825" s="44"/>
      <c r="T825" s="44"/>
      <c r="U825" s="44"/>
      <c r="V825" s="71"/>
      <c r="W825" s="71"/>
      <c r="Y825" s="44"/>
      <c r="Z825" s="44"/>
    </row>
    <row r="826" spans="1:26" x14ac:dyDescent="0.3">
      <c r="A826" s="44"/>
      <c r="B826" s="70"/>
      <c r="C826" s="71"/>
      <c r="D826" s="71"/>
      <c r="E826" s="71"/>
      <c r="F826" s="71"/>
      <c r="G826" s="71"/>
      <c r="H826" s="71"/>
      <c r="I826" s="71"/>
      <c r="J826" s="71"/>
      <c r="K826" s="71"/>
      <c r="L826" s="71"/>
      <c r="M826" s="72"/>
      <c r="N826" s="44"/>
      <c r="O826" s="44"/>
      <c r="P826" s="44"/>
      <c r="Q826" s="44"/>
      <c r="R826" s="44"/>
      <c r="S826" s="44"/>
      <c r="T826" s="44"/>
      <c r="U826" s="44"/>
      <c r="V826" s="71"/>
      <c r="W826" s="71"/>
      <c r="Y826" s="44"/>
      <c r="Z826" s="44"/>
    </row>
    <row r="827" spans="1:26" x14ac:dyDescent="0.3">
      <c r="A827" s="44"/>
      <c r="B827" s="70"/>
      <c r="C827" s="71"/>
      <c r="D827" s="71"/>
      <c r="E827" s="71"/>
      <c r="F827" s="71"/>
      <c r="G827" s="71"/>
      <c r="H827" s="71"/>
      <c r="I827" s="71"/>
      <c r="J827" s="71"/>
      <c r="K827" s="71"/>
      <c r="L827" s="71"/>
      <c r="M827" s="72"/>
      <c r="N827" s="44"/>
      <c r="O827" s="44"/>
      <c r="P827" s="44"/>
      <c r="Q827" s="44"/>
      <c r="R827" s="44"/>
      <c r="S827" s="44"/>
      <c r="T827" s="44"/>
      <c r="U827" s="44"/>
      <c r="V827" s="71"/>
      <c r="W827" s="71"/>
      <c r="Y827" s="44"/>
      <c r="Z827" s="44"/>
    </row>
    <row r="828" spans="1:26" x14ac:dyDescent="0.3">
      <c r="A828" s="44"/>
      <c r="B828" s="70"/>
      <c r="C828" s="71"/>
      <c r="D828" s="71"/>
      <c r="E828" s="71"/>
      <c r="F828" s="71"/>
      <c r="G828" s="71"/>
      <c r="H828" s="71"/>
      <c r="I828" s="71"/>
      <c r="J828" s="71"/>
      <c r="K828" s="71"/>
      <c r="L828" s="71"/>
      <c r="M828" s="72"/>
      <c r="N828" s="44"/>
      <c r="O828" s="44"/>
      <c r="P828" s="44"/>
      <c r="Q828" s="44"/>
      <c r="R828" s="44"/>
      <c r="S828" s="44"/>
      <c r="T828" s="44"/>
      <c r="U828" s="44"/>
      <c r="V828" s="71"/>
      <c r="W828" s="71"/>
      <c r="Y828" s="44"/>
      <c r="Z828" s="44"/>
    </row>
    <row r="829" spans="1:26" x14ac:dyDescent="0.3">
      <c r="A829" s="44"/>
      <c r="B829" s="70"/>
      <c r="C829" s="71"/>
      <c r="D829" s="71"/>
      <c r="E829" s="71"/>
      <c r="F829" s="71"/>
      <c r="G829" s="71"/>
      <c r="H829" s="71"/>
      <c r="I829" s="71"/>
      <c r="J829" s="71"/>
      <c r="K829" s="71"/>
      <c r="L829" s="71"/>
      <c r="M829" s="72"/>
      <c r="N829" s="44"/>
      <c r="O829" s="44"/>
      <c r="P829" s="44"/>
      <c r="Q829" s="44"/>
      <c r="R829" s="44"/>
      <c r="S829" s="44"/>
      <c r="T829" s="44"/>
      <c r="U829" s="44"/>
      <c r="V829" s="71"/>
      <c r="W829" s="71"/>
      <c r="Y829" s="44"/>
      <c r="Z829" s="44"/>
    </row>
    <row r="830" spans="1:26" x14ac:dyDescent="0.3">
      <c r="A830" s="44"/>
      <c r="B830" s="70"/>
      <c r="C830" s="71"/>
      <c r="D830" s="71"/>
      <c r="E830" s="71"/>
      <c r="F830" s="71"/>
      <c r="G830" s="71"/>
      <c r="H830" s="71"/>
      <c r="I830" s="71"/>
      <c r="J830" s="71"/>
      <c r="K830" s="71"/>
      <c r="L830" s="71"/>
      <c r="M830" s="72"/>
      <c r="N830" s="44"/>
      <c r="O830" s="44"/>
      <c r="P830" s="44"/>
      <c r="Q830" s="44"/>
      <c r="R830" s="44"/>
      <c r="S830" s="44"/>
      <c r="T830" s="44"/>
      <c r="U830" s="44"/>
      <c r="V830" s="71"/>
      <c r="W830" s="71"/>
      <c r="Y830" s="44"/>
      <c r="Z830" s="44"/>
    </row>
    <row r="831" spans="1:26" x14ac:dyDescent="0.3">
      <c r="A831" s="44"/>
      <c r="B831" s="70"/>
      <c r="C831" s="71"/>
      <c r="D831" s="71"/>
      <c r="E831" s="71"/>
      <c r="F831" s="71"/>
      <c r="G831" s="71"/>
      <c r="H831" s="71"/>
      <c r="I831" s="71"/>
      <c r="J831" s="71"/>
      <c r="K831" s="71"/>
      <c r="L831" s="71"/>
      <c r="M831" s="72"/>
      <c r="N831" s="44"/>
      <c r="O831" s="44"/>
      <c r="P831" s="44"/>
      <c r="Q831" s="44"/>
      <c r="R831" s="44"/>
      <c r="S831" s="44"/>
      <c r="T831" s="44"/>
      <c r="U831" s="44"/>
      <c r="V831" s="71"/>
      <c r="W831" s="71"/>
      <c r="Y831" s="44"/>
      <c r="Z831" s="44"/>
    </row>
    <row r="832" spans="1:26" x14ac:dyDescent="0.3">
      <c r="A832" s="44"/>
      <c r="B832" s="70"/>
      <c r="C832" s="71"/>
      <c r="D832" s="71"/>
      <c r="E832" s="71"/>
      <c r="F832" s="71"/>
      <c r="G832" s="71"/>
      <c r="H832" s="71"/>
      <c r="I832" s="71"/>
      <c r="J832" s="71"/>
      <c r="K832" s="71"/>
      <c r="L832" s="71"/>
      <c r="M832" s="72"/>
      <c r="N832" s="44"/>
      <c r="O832" s="44"/>
      <c r="P832" s="44"/>
      <c r="Q832" s="44"/>
      <c r="R832" s="44"/>
      <c r="S832" s="44"/>
      <c r="T832" s="44"/>
      <c r="U832" s="44"/>
      <c r="V832" s="71"/>
      <c r="W832" s="71"/>
      <c r="Y832" s="44"/>
      <c r="Z832" s="44"/>
    </row>
    <row r="833" spans="1:26" x14ac:dyDescent="0.3">
      <c r="A833" s="44"/>
      <c r="B833" s="70"/>
      <c r="C833" s="71"/>
      <c r="D833" s="71"/>
      <c r="E833" s="71"/>
      <c r="F833" s="71"/>
      <c r="G833" s="71"/>
      <c r="H833" s="71"/>
      <c r="I833" s="71"/>
      <c r="J833" s="71"/>
      <c r="K833" s="71"/>
      <c r="L833" s="71"/>
      <c r="M833" s="72"/>
      <c r="N833" s="44"/>
      <c r="O833" s="44"/>
      <c r="P833" s="44"/>
      <c r="Q833" s="44"/>
      <c r="R833" s="44"/>
      <c r="S833" s="44"/>
      <c r="T833" s="44"/>
      <c r="U833" s="44"/>
      <c r="V833" s="71"/>
      <c r="W833" s="71"/>
      <c r="Y833" s="44"/>
      <c r="Z833" s="44"/>
    </row>
    <row r="834" spans="1:26" x14ac:dyDescent="0.3">
      <c r="A834" s="44"/>
      <c r="B834" s="70"/>
      <c r="C834" s="71"/>
      <c r="D834" s="71"/>
      <c r="E834" s="71"/>
      <c r="F834" s="71"/>
      <c r="G834" s="71"/>
      <c r="H834" s="71"/>
      <c r="I834" s="71"/>
      <c r="J834" s="71"/>
      <c r="K834" s="71"/>
      <c r="L834" s="71"/>
      <c r="M834" s="72"/>
      <c r="N834" s="44"/>
      <c r="O834" s="44"/>
      <c r="P834" s="44"/>
      <c r="Q834" s="44"/>
      <c r="R834" s="44"/>
      <c r="S834" s="44"/>
      <c r="T834" s="44"/>
      <c r="U834" s="44"/>
      <c r="V834" s="71"/>
      <c r="W834" s="71"/>
      <c r="Y834" s="44"/>
      <c r="Z834" s="44"/>
    </row>
    <row r="835" spans="1:26" x14ac:dyDescent="0.3">
      <c r="A835" s="44"/>
      <c r="B835" s="70"/>
      <c r="C835" s="71"/>
      <c r="D835" s="71"/>
      <c r="E835" s="71"/>
      <c r="F835" s="71"/>
      <c r="G835" s="71"/>
      <c r="H835" s="71"/>
      <c r="I835" s="71"/>
      <c r="J835" s="71"/>
      <c r="K835" s="71"/>
      <c r="L835" s="71"/>
      <c r="M835" s="72"/>
      <c r="N835" s="44"/>
      <c r="O835" s="44"/>
      <c r="P835" s="44"/>
      <c r="Q835" s="44"/>
      <c r="R835" s="44"/>
      <c r="S835" s="44"/>
      <c r="T835" s="44"/>
      <c r="U835" s="44"/>
      <c r="V835" s="71"/>
      <c r="W835" s="71"/>
      <c r="Y835" s="44"/>
      <c r="Z835" s="44"/>
    </row>
    <row r="836" spans="1:26" x14ac:dyDescent="0.3">
      <c r="A836" s="44"/>
      <c r="B836" s="70"/>
      <c r="C836" s="71"/>
      <c r="D836" s="71"/>
      <c r="E836" s="71"/>
      <c r="F836" s="71"/>
      <c r="G836" s="71"/>
      <c r="H836" s="71"/>
      <c r="I836" s="71"/>
      <c r="J836" s="71"/>
      <c r="K836" s="71"/>
      <c r="L836" s="71"/>
      <c r="M836" s="72"/>
      <c r="N836" s="44"/>
      <c r="O836" s="44"/>
      <c r="P836" s="44"/>
      <c r="Q836" s="44"/>
      <c r="R836" s="44"/>
      <c r="S836" s="44"/>
      <c r="T836" s="44"/>
      <c r="U836" s="44"/>
      <c r="V836" s="71"/>
      <c r="W836" s="71"/>
      <c r="Y836" s="44"/>
      <c r="Z836" s="44"/>
    </row>
    <row r="837" spans="1:26" x14ac:dyDescent="0.3">
      <c r="A837" s="44"/>
      <c r="B837" s="70"/>
      <c r="C837" s="71"/>
      <c r="D837" s="71"/>
      <c r="E837" s="71"/>
      <c r="F837" s="71"/>
      <c r="G837" s="71"/>
      <c r="H837" s="71"/>
      <c r="I837" s="71"/>
      <c r="J837" s="71"/>
      <c r="K837" s="71"/>
      <c r="L837" s="71"/>
      <c r="M837" s="72"/>
      <c r="N837" s="44"/>
      <c r="O837" s="44"/>
      <c r="P837" s="44"/>
      <c r="Q837" s="44"/>
      <c r="R837" s="44"/>
      <c r="S837" s="44"/>
      <c r="T837" s="44"/>
      <c r="U837" s="44"/>
      <c r="V837" s="71"/>
      <c r="W837" s="71"/>
      <c r="Y837" s="44"/>
      <c r="Z837" s="44"/>
    </row>
    <row r="838" spans="1:26" x14ac:dyDescent="0.3">
      <c r="A838" s="44"/>
      <c r="B838" s="70"/>
      <c r="C838" s="71"/>
      <c r="D838" s="71"/>
      <c r="E838" s="71"/>
      <c r="F838" s="71"/>
      <c r="G838" s="71"/>
      <c r="H838" s="71"/>
      <c r="I838" s="71"/>
      <c r="J838" s="71"/>
      <c r="K838" s="71"/>
      <c r="L838" s="71"/>
      <c r="M838" s="72"/>
      <c r="N838" s="44"/>
      <c r="O838" s="44"/>
      <c r="P838" s="44"/>
      <c r="Q838" s="44"/>
      <c r="R838" s="44"/>
      <c r="S838" s="44"/>
      <c r="T838" s="44"/>
      <c r="U838" s="44"/>
      <c r="V838" s="71"/>
      <c r="W838" s="71"/>
      <c r="Y838" s="44"/>
      <c r="Z838" s="44"/>
    </row>
    <row r="839" spans="1:26" x14ac:dyDescent="0.3">
      <c r="A839" s="44"/>
      <c r="B839" s="70"/>
      <c r="C839" s="71"/>
      <c r="D839" s="71"/>
      <c r="E839" s="71"/>
      <c r="F839" s="71"/>
      <c r="G839" s="71"/>
      <c r="H839" s="71"/>
      <c r="I839" s="71"/>
      <c r="J839" s="71"/>
      <c r="K839" s="71"/>
      <c r="L839" s="71"/>
      <c r="M839" s="72"/>
      <c r="N839" s="44"/>
      <c r="O839" s="44"/>
      <c r="P839" s="44"/>
      <c r="Q839" s="44"/>
      <c r="R839" s="44"/>
      <c r="S839" s="44"/>
      <c r="T839" s="44"/>
      <c r="U839" s="44"/>
      <c r="V839" s="71"/>
      <c r="W839" s="71"/>
      <c r="Y839" s="44"/>
      <c r="Z839" s="44"/>
    </row>
    <row r="840" spans="1:26" x14ac:dyDescent="0.3">
      <c r="A840" s="44"/>
      <c r="B840" s="70"/>
      <c r="C840" s="71"/>
      <c r="D840" s="71"/>
      <c r="E840" s="71"/>
      <c r="F840" s="71"/>
      <c r="G840" s="71"/>
      <c r="H840" s="71"/>
      <c r="I840" s="71"/>
      <c r="J840" s="71"/>
      <c r="K840" s="71"/>
      <c r="L840" s="71"/>
      <c r="M840" s="72"/>
      <c r="N840" s="44"/>
      <c r="O840" s="44"/>
      <c r="P840" s="44"/>
      <c r="Q840" s="44"/>
      <c r="R840" s="44"/>
      <c r="S840" s="44"/>
      <c r="T840" s="44"/>
      <c r="U840" s="44"/>
      <c r="V840" s="71"/>
      <c r="W840" s="71"/>
      <c r="Y840" s="44"/>
      <c r="Z840" s="44"/>
    </row>
    <row r="841" spans="1:26" x14ac:dyDescent="0.3">
      <c r="A841" s="44"/>
      <c r="B841" s="70"/>
      <c r="C841" s="71"/>
      <c r="D841" s="71"/>
      <c r="E841" s="71"/>
      <c r="F841" s="71"/>
      <c r="G841" s="71"/>
      <c r="H841" s="71"/>
      <c r="I841" s="71"/>
      <c r="J841" s="71"/>
      <c r="K841" s="71"/>
      <c r="L841" s="71"/>
      <c r="M841" s="72"/>
      <c r="N841" s="44"/>
      <c r="O841" s="44"/>
      <c r="P841" s="44"/>
      <c r="Q841" s="44"/>
      <c r="R841" s="44"/>
      <c r="S841" s="44"/>
      <c r="T841" s="44"/>
      <c r="U841" s="44"/>
      <c r="V841" s="71"/>
      <c r="W841" s="71"/>
      <c r="Y841" s="44"/>
      <c r="Z841" s="44"/>
    </row>
    <row r="842" spans="1:26" x14ac:dyDescent="0.3">
      <c r="A842" s="44"/>
      <c r="B842" s="70"/>
      <c r="C842" s="71"/>
      <c r="D842" s="71"/>
      <c r="E842" s="71"/>
      <c r="F842" s="71"/>
      <c r="G842" s="71"/>
      <c r="H842" s="71"/>
      <c r="I842" s="71"/>
      <c r="J842" s="71"/>
      <c r="K842" s="71"/>
      <c r="L842" s="71"/>
      <c r="M842" s="72"/>
      <c r="N842" s="44"/>
      <c r="O842" s="44"/>
      <c r="P842" s="44"/>
      <c r="Q842" s="44"/>
      <c r="R842" s="44"/>
      <c r="S842" s="44"/>
      <c r="T842" s="44"/>
      <c r="U842" s="44"/>
      <c r="V842" s="71"/>
      <c r="W842" s="71"/>
      <c r="Y842" s="44"/>
      <c r="Z842" s="44"/>
    </row>
    <row r="843" spans="1:26" x14ac:dyDescent="0.3">
      <c r="A843" s="44"/>
      <c r="B843" s="70"/>
      <c r="C843" s="71"/>
      <c r="D843" s="71"/>
      <c r="E843" s="71"/>
      <c r="F843" s="71"/>
      <c r="G843" s="71"/>
      <c r="H843" s="71"/>
      <c r="I843" s="71"/>
      <c r="J843" s="71"/>
      <c r="K843" s="71"/>
      <c r="L843" s="71"/>
      <c r="M843" s="72"/>
      <c r="N843" s="44"/>
      <c r="O843" s="44"/>
      <c r="P843" s="44"/>
      <c r="Q843" s="44"/>
      <c r="R843" s="44"/>
      <c r="S843" s="44"/>
      <c r="T843" s="44"/>
      <c r="U843" s="44"/>
      <c r="V843" s="71"/>
      <c r="W843" s="71"/>
      <c r="Y843" s="44"/>
      <c r="Z843" s="44"/>
    </row>
    <row r="844" spans="1:26" x14ac:dyDescent="0.3">
      <c r="A844" s="44"/>
      <c r="B844" s="70"/>
      <c r="C844" s="71"/>
      <c r="D844" s="71"/>
      <c r="E844" s="71"/>
      <c r="F844" s="71"/>
      <c r="G844" s="71"/>
      <c r="H844" s="71"/>
      <c r="I844" s="71"/>
      <c r="J844" s="71"/>
      <c r="K844" s="71"/>
      <c r="L844" s="71"/>
      <c r="M844" s="72"/>
      <c r="N844" s="44"/>
      <c r="O844" s="44"/>
      <c r="P844" s="44"/>
      <c r="Q844" s="44"/>
      <c r="R844" s="44"/>
      <c r="S844" s="44"/>
      <c r="T844" s="44"/>
      <c r="U844" s="44"/>
      <c r="V844" s="71"/>
      <c r="W844" s="71"/>
      <c r="Y844" s="44"/>
      <c r="Z844" s="44"/>
    </row>
    <row r="845" spans="1:26" x14ac:dyDescent="0.3">
      <c r="A845" s="44"/>
      <c r="B845" s="70"/>
      <c r="C845" s="71"/>
      <c r="D845" s="71"/>
      <c r="E845" s="71"/>
      <c r="F845" s="71"/>
      <c r="G845" s="71"/>
      <c r="H845" s="71"/>
      <c r="I845" s="71"/>
      <c r="J845" s="71"/>
      <c r="K845" s="71"/>
      <c r="L845" s="71"/>
      <c r="M845" s="72"/>
      <c r="N845" s="44"/>
      <c r="O845" s="44"/>
      <c r="P845" s="44"/>
      <c r="Q845" s="44"/>
      <c r="R845" s="44"/>
      <c r="S845" s="44"/>
      <c r="T845" s="44"/>
      <c r="U845" s="44"/>
      <c r="V845" s="71"/>
      <c r="W845" s="71"/>
      <c r="Y845" s="44"/>
      <c r="Z845" s="44"/>
    </row>
    <row r="846" spans="1:26" x14ac:dyDescent="0.3">
      <c r="A846" s="44"/>
      <c r="B846" s="70"/>
      <c r="C846" s="71"/>
      <c r="D846" s="71"/>
      <c r="E846" s="71"/>
      <c r="F846" s="71"/>
      <c r="G846" s="71"/>
      <c r="H846" s="71"/>
      <c r="I846" s="71"/>
      <c r="J846" s="71"/>
      <c r="K846" s="71"/>
      <c r="L846" s="71"/>
      <c r="M846" s="72"/>
      <c r="N846" s="44"/>
      <c r="O846" s="44"/>
      <c r="P846" s="44"/>
      <c r="Q846" s="44"/>
      <c r="R846" s="44"/>
      <c r="S846" s="44"/>
      <c r="T846" s="44"/>
      <c r="U846" s="44"/>
      <c r="V846" s="71"/>
      <c r="W846" s="71"/>
      <c r="Y846" s="44"/>
      <c r="Z846" s="44"/>
    </row>
    <row r="847" spans="1:26" x14ac:dyDescent="0.3">
      <c r="A847" s="44"/>
      <c r="B847" s="70"/>
      <c r="C847" s="71"/>
      <c r="D847" s="71"/>
      <c r="E847" s="71"/>
      <c r="F847" s="71"/>
      <c r="G847" s="71"/>
      <c r="H847" s="71"/>
      <c r="I847" s="71"/>
      <c r="J847" s="71"/>
      <c r="K847" s="71"/>
      <c r="L847" s="71"/>
      <c r="M847" s="72"/>
      <c r="N847" s="44"/>
      <c r="O847" s="44"/>
      <c r="P847" s="44"/>
      <c r="Q847" s="44"/>
      <c r="R847" s="44"/>
      <c r="S847" s="44"/>
      <c r="T847" s="44"/>
      <c r="U847" s="44"/>
      <c r="V847" s="71"/>
      <c r="W847" s="71"/>
      <c r="Y847" s="44"/>
      <c r="Z847" s="44"/>
    </row>
    <row r="848" spans="1:26" x14ac:dyDescent="0.3">
      <c r="A848" s="44"/>
      <c r="B848" s="70"/>
      <c r="C848" s="71"/>
      <c r="D848" s="71"/>
      <c r="E848" s="71"/>
      <c r="F848" s="71"/>
      <c r="G848" s="71"/>
      <c r="H848" s="71"/>
      <c r="I848" s="71"/>
      <c r="J848" s="71"/>
      <c r="K848" s="71"/>
      <c r="L848" s="71"/>
      <c r="M848" s="72"/>
      <c r="N848" s="44"/>
      <c r="O848" s="44"/>
      <c r="P848" s="44"/>
      <c r="Q848" s="44"/>
      <c r="R848" s="44"/>
      <c r="S848" s="44"/>
      <c r="T848" s="44"/>
      <c r="U848" s="44"/>
      <c r="V848" s="71"/>
      <c r="W848" s="71"/>
      <c r="Y848" s="44"/>
      <c r="Z848" s="44"/>
    </row>
    <row r="849" spans="1:26" x14ac:dyDescent="0.3">
      <c r="A849" s="44"/>
      <c r="B849" s="70"/>
      <c r="C849" s="71"/>
      <c r="D849" s="71"/>
      <c r="E849" s="71"/>
      <c r="F849" s="71"/>
      <c r="G849" s="71"/>
      <c r="H849" s="71"/>
      <c r="I849" s="71"/>
      <c r="J849" s="71"/>
      <c r="K849" s="71"/>
      <c r="L849" s="71"/>
      <c r="M849" s="72"/>
      <c r="N849" s="44"/>
      <c r="O849" s="44"/>
      <c r="P849" s="44"/>
      <c r="Q849" s="44"/>
      <c r="R849" s="44"/>
      <c r="S849" s="44"/>
      <c r="T849" s="44"/>
      <c r="U849" s="44"/>
      <c r="V849" s="71"/>
      <c r="W849" s="71"/>
      <c r="Y849" s="44"/>
      <c r="Z849" s="44"/>
    </row>
    <row r="850" spans="1:26" x14ac:dyDescent="0.3">
      <c r="A850" s="44"/>
      <c r="B850" s="70"/>
      <c r="C850" s="71"/>
      <c r="D850" s="71"/>
      <c r="E850" s="71"/>
      <c r="F850" s="71"/>
      <c r="G850" s="71"/>
      <c r="H850" s="71"/>
      <c r="I850" s="71"/>
      <c r="J850" s="71"/>
      <c r="K850" s="71"/>
      <c r="L850" s="71"/>
      <c r="M850" s="72"/>
      <c r="N850" s="44"/>
      <c r="O850" s="44"/>
      <c r="P850" s="44"/>
      <c r="Q850" s="44"/>
      <c r="R850" s="44"/>
      <c r="S850" s="44"/>
      <c r="T850" s="44"/>
      <c r="U850" s="44"/>
      <c r="V850" s="71"/>
      <c r="W850" s="71"/>
      <c r="Y850" s="44"/>
      <c r="Z850" s="44"/>
    </row>
    <row r="851" spans="1:26" x14ac:dyDescent="0.3">
      <c r="A851" s="44"/>
      <c r="B851" s="70"/>
      <c r="C851" s="71"/>
      <c r="D851" s="71"/>
      <c r="E851" s="71"/>
      <c r="F851" s="71"/>
      <c r="G851" s="71"/>
      <c r="H851" s="71"/>
      <c r="I851" s="71"/>
      <c r="J851" s="71"/>
      <c r="K851" s="71"/>
      <c r="L851" s="71"/>
      <c r="M851" s="72"/>
      <c r="N851" s="44"/>
      <c r="O851" s="44"/>
      <c r="P851" s="44"/>
      <c r="Q851" s="44"/>
      <c r="R851" s="44"/>
      <c r="S851" s="44"/>
      <c r="T851" s="44"/>
      <c r="U851" s="44"/>
      <c r="V851" s="71"/>
      <c r="W851" s="71"/>
      <c r="Y851" s="44"/>
      <c r="Z851" s="44"/>
    </row>
    <row r="852" spans="1:26" x14ac:dyDescent="0.3">
      <c r="A852" s="44"/>
      <c r="B852" s="70"/>
      <c r="C852" s="71"/>
      <c r="D852" s="71"/>
      <c r="E852" s="71"/>
      <c r="F852" s="71"/>
      <c r="G852" s="71"/>
      <c r="H852" s="71"/>
      <c r="I852" s="71"/>
      <c r="J852" s="71"/>
      <c r="K852" s="71"/>
      <c r="L852" s="71"/>
      <c r="M852" s="72"/>
      <c r="N852" s="44"/>
      <c r="O852" s="44"/>
      <c r="P852" s="44"/>
      <c r="Q852" s="44"/>
      <c r="R852" s="44"/>
      <c r="S852" s="44"/>
      <c r="T852" s="44"/>
      <c r="U852" s="44"/>
      <c r="V852" s="71"/>
      <c r="W852" s="71"/>
      <c r="Y852" s="44"/>
      <c r="Z852" s="44"/>
    </row>
    <row r="853" spans="1:26" x14ac:dyDescent="0.3">
      <c r="A853" s="44"/>
      <c r="B853" s="70"/>
      <c r="C853" s="71"/>
      <c r="D853" s="71"/>
      <c r="E853" s="71"/>
      <c r="F853" s="71"/>
      <c r="G853" s="71"/>
      <c r="H853" s="71"/>
      <c r="I853" s="71"/>
      <c r="J853" s="71"/>
      <c r="K853" s="71"/>
      <c r="L853" s="71"/>
      <c r="M853" s="72"/>
      <c r="N853" s="44"/>
      <c r="O853" s="44"/>
      <c r="P853" s="44"/>
      <c r="Q853" s="44"/>
      <c r="R853" s="44"/>
      <c r="S853" s="44"/>
      <c r="T853" s="44"/>
      <c r="U853" s="44"/>
      <c r="V853" s="71"/>
      <c r="W853" s="71"/>
      <c r="Y853" s="44"/>
      <c r="Z853" s="44"/>
    </row>
    <row r="854" spans="1:26" x14ac:dyDescent="0.3">
      <c r="A854" s="44"/>
      <c r="B854" s="70"/>
      <c r="C854" s="71"/>
      <c r="D854" s="71"/>
      <c r="E854" s="71"/>
      <c r="F854" s="71"/>
      <c r="G854" s="71"/>
      <c r="H854" s="71"/>
      <c r="I854" s="71"/>
      <c r="J854" s="71"/>
      <c r="K854" s="71"/>
      <c r="L854" s="71"/>
      <c r="M854" s="72"/>
      <c r="N854" s="44"/>
      <c r="O854" s="44"/>
      <c r="P854" s="44"/>
      <c r="Q854" s="44"/>
      <c r="R854" s="44"/>
      <c r="S854" s="44"/>
      <c r="T854" s="44"/>
      <c r="U854" s="44"/>
      <c r="V854" s="71"/>
      <c r="W854" s="71"/>
      <c r="Y854" s="44"/>
      <c r="Z854" s="44"/>
    </row>
    <row r="855" spans="1:26" x14ac:dyDescent="0.3">
      <c r="A855" s="44"/>
      <c r="B855" s="70"/>
      <c r="C855" s="71"/>
      <c r="D855" s="71"/>
      <c r="E855" s="71"/>
      <c r="F855" s="71"/>
      <c r="G855" s="71"/>
      <c r="H855" s="71"/>
      <c r="I855" s="71"/>
      <c r="J855" s="71"/>
      <c r="K855" s="71"/>
      <c r="L855" s="71"/>
      <c r="M855" s="72"/>
      <c r="N855" s="44"/>
      <c r="O855" s="44"/>
      <c r="P855" s="44"/>
      <c r="Q855" s="44"/>
      <c r="R855" s="44"/>
      <c r="S855" s="44"/>
      <c r="T855" s="44"/>
      <c r="U855" s="44"/>
      <c r="V855" s="71"/>
      <c r="W855" s="71"/>
      <c r="Y855" s="44"/>
      <c r="Z855" s="44"/>
    </row>
    <row r="856" spans="1:26" x14ac:dyDescent="0.3">
      <c r="A856" s="44"/>
      <c r="B856" s="70"/>
      <c r="C856" s="71"/>
      <c r="D856" s="71"/>
      <c r="E856" s="71"/>
      <c r="F856" s="71"/>
      <c r="G856" s="71"/>
      <c r="H856" s="71"/>
      <c r="I856" s="71"/>
      <c r="J856" s="71"/>
      <c r="K856" s="71"/>
      <c r="L856" s="71"/>
      <c r="M856" s="72"/>
      <c r="N856" s="44"/>
      <c r="O856" s="44"/>
      <c r="P856" s="44"/>
      <c r="Q856" s="44"/>
      <c r="R856" s="44"/>
      <c r="S856" s="44"/>
      <c r="T856" s="44"/>
      <c r="U856" s="44"/>
      <c r="V856" s="71"/>
      <c r="W856" s="71"/>
      <c r="Y856" s="44"/>
      <c r="Z856" s="44"/>
    </row>
    <row r="857" spans="1:26" x14ac:dyDescent="0.3">
      <c r="A857" s="44"/>
      <c r="B857" s="70"/>
      <c r="C857" s="71"/>
      <c r="D857" s="71"/>
      <c r="E857" s="71"/>
      <c r="F857" s="71"/>
      <c r="G857" s="71"/>
      <c r="H857" s="71"/>
      <c r="I857" s="71"/>
      <c r="J857" s="71"/>
      <c r="K857" s="71"/>
      <c r="L857" s="71"/>
      <c r="M857" s="72"/>
      <c r="N857" s="44"/>
      <c r="O857" s="44"/>
      <c r="P857" s="44"/>
      <c r="Q857" s="44"/>
      <c r="R857" s="44"/>
      <c r="S857" s="44"/>
      <c r="T857" s="44"/>
      <c r="U857" s="44"/>
      <c r="V857" s="71"/>
      <c r="W857" s="71"/>
      <c r="Y857" s="44"/>
      <c r="Z857" s="44"/>
    </row>
    <row r="858" spans="1:26" x14ac:dyDescent="0.3">
      <c r="A858" s="44"/>
      <c r="B858" s="70"/>
      <c r="C858" s="71"/>
      <c r="D858" s="71"/>
      <c r="E858" s="71"/>
      <c r="F858" s="71"/>
      <c r="G858" s="71"/>
      <c r="H858" s="71"/>
      <c r="I858" s="71"/>
      <c r="J858" s="71"/>
      <c r="K858" s="71"/>
      <c r="L858" s="71"/>
      <c r="M858" s="72"/>
      <c r="N858" s="44"/>
      <c r="O858" s="44"/>
      <c r="P858" s="44"/>
      <c r="Q858" s="44"/>
      <c r="R858" s="44"/>
      <c r="S858" s="44"/>
      <c r="T858" s="44"/>
      <c r="U858" s="44"/>
      <c r="V858" s="71"/>
      <c r="W858" s="71"/>
      <c r="Y858" s="44"/>
      <c r="Z858" s="44"/>
    </row>
    <row r="859" spans="1:26" x14ac:dyDescent="0.3">
      <c r="A859" s="44"/>
      <c r="B859" s="70"/>
      <c r="C859" s="71"/>
      <c r="D859" s="71"/>
      <c r="E859" s="71"/>
      <c r="F859" s="71"/>
      <c r="G859" s="71"/>
      <c r="H859" s="71"/>
      <c r="I859" s="71"/>
      <c r="J859" s="71"/>
      <c r="K859" s="71"/>
      <c r="L859" s="71"/>
      <c r="M859" s="72"/>
      <c r="N859" s="44"/>
      <c r="O859" s="44"/>
      <c r="P859" s="44"/>
      <c r="Q859" s="44"/>
      <c r="R859" s="44"/>
      <c r="S859" s="44"/>
      <c r="T859" s="44"/>
      <c r="U859" s="44"/>
      <c r="V859" s="71"/>
      <c r="W859" s="71"/>
      <c r="Y859" s="44"/>
      <c r="Z859" s="44"/>
    </row>
    <row r="860" spans="1:26" x14ac:dyDescent="0.3">
      <c r="A860" s="44"/>
      <c r="B860" s="70"/>
      <c r="C860" s="71"/>
      <c r="D860" s="71"/>
      <c r="E860" s="71"/>
      <c r="F860" s="71"/>
      <c r="G860" s="71"/>
      <c r="H860" s="71"/>
      <c r="I860" s="71"/>
      <c r="J860" s="71"/>
      <c r="K860" s="71"/>
      <c r="L860" s="71"/>
      <c r="M860" s="72"/>
      <c r="N860" s="44"/>
      <c r="O860" s="44"/>
      <c r="P860" s="44"/>
      <c r="Q860" s="44"/>
      <c r="R860" s="44"/>
      <c r="S860" s="44"/>
      <c r="T860" s="44"/>
      <c r="U860" s="44"/>
      <c r="V860" s="71"/>
      <c r="W860" s="71"/>
      <c r="Y860" s="44"/>
      <c r="Z860" s="44"/>
    </row>
    <row r="861" spans="1:26" x14ac:dyDescent="0.3">
      <c r="A861" s="44"/>
      <c r="B861" s="70"/>
      <c r="C861" s="71"/>
      <c r="D861" s="71"/>
      <c r="E861" s="71"/>
      <c r="F861" s="71"/>
      <c r="G861" s="71"/>
      <c r="H861" s="71"/>
      <c r="I861" s="71"/>
      <c r="J861" s="71"/>
      <c r="K861" s="71"/>
      <c r="L861" s="71"/>
      <c r="M861" s="72"/>
      <c r="N861" s="44"/>
      <c r="O861" s="44"/>
      <c r="P861" s="44"/>
      <c r="Q861" s="44"/>
      <c r="R861" s="44"/>
      <c r="S861" s="44"/>
      <c r="T861" s="44"/>
      <c r="U861" s="44"/>
      <c r="V861" s="71"/>
      <c r="W861" s="71"/>
      <c r="Y861" s="44"/>
      <c r="Z861" s="44"/>
    </row>
    <row r="862" spans="1:26" x14ac:dyDescent="0.3">
      <c r="A862" s="44"/>
      <c r="B862" s="70"/>
      <c r="C862" s="71"/>
      <c r="D862" s="71"/>
      <c r="E862" s="71"/>
      <c r="F862" s="71"/>
      <c r="G862" s="71"/>
      <c r="H862" s="71"/>
      <c r="I862" s="71"/>
      <c r="J862" s="71"/>
      <c r="K862" s="71"/>
      <c r="L862" s="71"/>
      <c r="M862" s="72"/>
      <c r="N862" s="44"/>
      <c r="O862" s="44"/>
      <c r="P862" s="44"/>
      <c r="Q862" s="44"/>
      <c r="R862" s="44"/>
      <c r="S862" s="44"/>
      <c r="T862" s="44"/>
      <c r="U862" s="44"/>
      <c r="V862" s="71"/>
      <c r="W862" s="71"/>
      <c r="Y862" s="44"/>
      <c r="Z862" s="44"/>
    </row>
    <row r="863" spans="1:26" x14ac:dyDescent="0.3">
      <c r="A863" s="44"/>
      <c r="B863" s="70"/>
      <c r="C863" s="71"/>
      <c r="D863" s="71"/>
      <c r="E863" s="71"/>
      <c r="F863" s="71"/>
      <c r="G863" s="71"/>
      <c r="H863" s="71"/>
      <c r="I863" s="71"/>
      <c r="J863" s="71"/>
      <c r="K863" s="71"/>
      <c r="L863" s="71"/>
      <c r="M863" s="72"/>
      <c r="N863" s="44"/>
      <c r="O863" s="44"/>
      <c r="P863" s="44"/>
      <c r="Q863" s="44"/>
      <c r="R863" s="44"/>
      <c r="S863" s="44"/>
      <c r="T863" s="44"/>
      <c r="U863" s="44"/>
      <c r="V863" s="71"/>
      <c r="W863" s="71"/>
      <c r="Y863" s="44"/>
      <c r="Z863" s="44"/>
    </row>
    <row r="864" spans="1:26" x14ac:dyDescent="0.3">
      <c r="A864" s="44"/>
      <c r="B864" s="70"/>
      <c r="C864" s="71"/>
      <c r="D864" s="71"/>
      <c r="E864" s="71"/>
      <c r="F864" s="71"/>
      <c r="G864" s="71"/>
      <c r="H864" s="71"/>
      <c r="I864" s="71"/>
      <c r="J864" s="71"/>
      <c r="K864" s="71"/>
      <c r="L864" s="71"/>
      <c r="M864" s="72"/>
      <c r="N864" s="44"/>
      <c r="O864" s="44"/>
      <c r="P864" s="44"/>
      <c r="Q864" s="44"/>
      <c r="R864" s="44"/>
      <c r="S864" s="44"/>
      <c r="T864" s="44"/>
      <c r="U864" s="44"/>
      <c r="V864" s="71"/>
      <c r="W864" s="71"/>
      <c r="Y864" s="44"/>
      <c r="Z864" s="44"/>
    </row>
    <row r="865" spans="1:26" x14ac:dyDescent="0.3">
      <c r="A865" s="44"/>
      <c r="B865" s="70"/>
      <c r="C865" s="71"/>
      <c r="D865" s="71"/>
      <c r="E865" s="71"/>
      <c r="F865" s="71"/>
      <c r="G865" s="71"/>
      <c r="H865" s="71"/>
      <c r="I865" s="71"/>
      <c r="J865" s="71"/>
      <c r="K865" s="71"/>
      <c r="L865" s="71"/>
      <c r="M865" s="72"/>
      <c r="N865" s="44"/>
      <c r="O865" s="44"/>
      <c r="P865" s="44"/>
      <c r="Q865" s="44"/>
      <c r="R865" s="44"/>
      <c r="S865" s="44"/>
      <c r="T865" s="44"/>
      <c r="U865" s="44"/>
      <c r="V865" s="71"/>
      <c r="W865" s="71"/>
      <c r="Y865" s="44"/>
      <c r="Z865" s="44"/>
    </row>
    <row r="866" spans="1:26" x14ac:dyDescent="0.3">
      <c r="A866" s="44"/>
      <c r="B866" s="70"/>
      <c r="C866" s="71"/>
      <c r="D866" s="71"/>
      <c r="E866" s="71"/>
      <c r="F866" s="71"/>
      <c r="G866" s="71"/>
      <c r="H866" s="71"/>
      <c r="I866" s="71"/>
      <c r="J866" s="71"/>
      <c r="K866" s="71"/>
      <c r="L866" s="71"/>
      <c r="M866" s="72"/>
      <c r="N866" s="44"/>
      <c r="O866" s="44"/>
      <c r="P866" s="44"/>
      <c r="Q866" s="44"/>
      <c r="R866" s="44"/>
      <c r="S866" s="44"/>
      <c r="T866" s="44"/>
      <c r="U866" s="44"/>
      <c r="V866" s="71"/>
      <c r="W866" s="71"/>
      <c r="Y866" s="44"/>
      <c r="Z866" s="44"/>
    </row>
    <row r="867" spans="1:26" x14ac:dyDescent="0.3">
      <c r="A867" s="44"/>
      <c r="B867" s="70"/>
      <c r="C867" s="71"/>
      <c r="D867" s="71"/>
      <c r="E867" s="71"/>
      <c r="F867" s="71"/>
      <c r="G867" s="71"/>
      <c r="H867" s="71"/>
      <c r="I867" s="71"/>
      <c r="J867" s="71"/>
      <c r="K867" s="71"/>
      <c r="L867" s="71"/>
      <c r="M867" s="72"/>
      <c r="N867" s="44"/>
      <c r="O867" s="44"/>
      <c r="P867" s="44"/>
      <c r="Q867" s="44"/>
      <c r="R867" s="44"/>
      <c r="S867" s="44"/>
      <c r="T867" s="44"/>
      <c r="U867" s="44"/>
      <c r="V867" s="71"/>
      <c r="W867" s="71"/>
      <c r="Y867" s="44"/>
      <c r="Z867" s="44"/>
    </row>
    <row r="868" spans="1:26" x14ac:dyDescent="0.3">
      <c r="A868" s="44"/>
      <c r="B868" s="70"/>
      <c r="C868" s="71"/>
      <c r="D868" s="71"/>
      <c r="E868" s="71"/>
      <c r="F868" s="71"/>
      <c r="G868" s="71"/>
      <c r="H868" s="71"/>
      <c r="I868" s="71"/>
      <c r="J868" s="71"/>
      <c r="K868" s="71"/>
      <c r="L868" s="71"/>
      <c r="M868" s="72"/>
      <c r="N868" s="44"/>
      <c r="O868" s="44"/>
      <c r="P868" s="44"/>
      <c r="Q868" s="44"/>
      <c r="R868" s="44"/>
      <c r="S868" s="44"/>
      <c r="T868" s="44"/>
      <c r="U868" s="44"/>
      <c r="V868" s="71"/>
      <c r="W868" s="71"/>
      <c r="Y868" s="44"/>
      <c r="Z868" s="44"/>
    </row>
    <row r="869" spans="1:26" x14ac:dyDescent="0.3">
      <c r="A869" s="44"/>
      <c r="B869" s="70"/>
      <c r="C869" s="71"/>
      <c r="D869" s="71"/>
      <c r="E869" s="71"/>
      <c r="F869" s="71"/>
      <c r="G869" s="71"/>
      <c r="H869" s="71"/>
      <c r="I869" s="71"/>
      <c r="J869" s="71"/>
      <c r="K869" s="71"/>
      <c r="L869" s="71"/>
      <c r="M869" s="72"/>
      <c r="N869" s="44"/>
      <c r="O869" s="44"/>
      <c r="P869" s="44"/>
      <c r="Q869" s="44"/>
      <c r="R869" s="44"/>
      <c r="S869" s="44"/>
      <c r="T869" s="44"/>
      <c r="U869" s="44"/>
      <c r="V869" s="71"/>
      <c r="W869" s="71"/>
      <c r="Y869" s="44"/>
      <c r="Z869" s="44"/>
    </row>
    <row r="870" spans="1:26" x14ac:dyDescent="0.3">
      <c r="A870" s="44"/>
      <c r="B870" s="70"/>
      <c r="C870" s="71"/>
      <c r="D870" s="71"/>
      <c r="E870" s="71"/>
      <c r="F870" s="71"/>
      <c r="G870" s="71"/>
      <c r="H870" s="71"/>
      <c r="I870" s="71"/>
      <c r="J870" s="71"/>
      <c r="K870" s="71"/>
      <c r="L870" s="71"/>
      <c r="M870" s="72"/>
      <c r="N870" s="44"/>
      <c r="O870" s="44"/>
      <c r="P870" s="44"/>
      <c r="Q870" s="44"/>
      <c r="R870" s="44"/>
      <c r="S870" s="44"/>
      <c r="T870" s="44"/>
      <c r="U870" s="44"/>
      <c r="V870" s="71"/>
      <c r="W870" s="71"/>
      <c r="Y870" s="44"/>
      <c r="Z870" s="44"/>
    </row>
    <row r="871" spans="1:26" x14ac:dyDescent="0.3">
      <c r="A871" s="44"/>
      <c r="B871" s="70"/>
      <c r="C871" s="71"/>
      <c r="D871" s="71"/>
      <c r="E871" s="71"/>
      <c r="F871" s="71"/>
      <c r="G871" s="71"/>
      <c r="H871" s="71"/>
      <c r="I871" s="71"/>
      <c r="J871" s="71"/>
      <c r="K871" s="71"/>
      <c r="L871" s="71"/>
      <c r="M871" s="72"/>
      <c r="N871" s="44"/>
      <c r="O871" s="44"/>
      <c r="P871" s="44"/>
      <c r="Q871" s="44"/>
      <c r="R871" s="44"/>
      <c r="S871" s="44"/>
      <c r="T871" s="44"/>
      <c r="U871" s="44"/>
      <c r="V871" s="71"/>
      <c r="W871" s="71"/>
      <c r="Y871" s="44"/>
      <c r="Z871" s="44"/>
    </row>
    <row r="872" spans="1:26" x14ac:dyDescent="0.3">
      <c r="A872" s="44"/>
      <c r="B872" s="70"/>
      <c r="C872" s="71"/>
      <c r="D872" s="71"/>
      <c r="E872" s="71"/>
      <c r="F872" s="71"/>
      <c r="G872" s="71"/>
      <c r="H872" s="71"/>
      <c r="I872" s="71"/>
      <c r="J872" s="71"/>
      <c r="K872" s="71"/>
      <c r="L872" s="71"/>
      <c r="M872" s="72"/>
      <c r="N872" s="44"/>
      <c r="O872" s="44"/>
      <c r="P872" s="44"/>
      <c r="Q872" s="44"/>
      <c r="R872" s="44"/>
      <c r="S872" s="44"/>
      <c r="T872" s="44"/>
      <c r="U872" s="44"/>
      <c r="V872" s="71"/>
      <c r="W872" s="71"/>
      <c r="Y872" s="44"/>
      <c r="Z872" s="44"/>
    </row>
    <row r="873" spans="1:26" x14ac:dyDescent="0.3">
      <c r="A873" s="44"/>
      <c r="B873" s="70"/>
      <c r="C873" s="71"/>
      <c r="D873" s="71"/>
      <c r="E873" s="71"/>
      <c r="F873" s="71"/>
      <c r="G873" s="71"/>
      <c r="H873" s="71"/>
      <c r="I873" s="71"/>
      <c r="J873" s="71"/>
      <c r="K873" s="71"/>
      <c r="L873" s="71"/>
      <c r="M873" s="72"/>
      <c r="N873" s="44"/>
      <c r="O873" s="44"/>
      <c r="P873" s="44"/>
      <c r="Q873" s="44"/>
      <c r="R873" s="44"/>
      <c r="S873" s="44"/>
      <c r="T873" s="44"/>
      <c r="U873" s="44"/>
      <c r="V873" s="71"/>
      <c r="W873" s="71"/>
      <c r="Y873" s="44"/>
      <c r="Z873" s="44"/>
    </row>
    <row r="874" spans="1:26" x14ac:dyDescent="0.3">
      <c r="A874" s="44"/>
      <c r="B874" s="70"/>
      <c r="C874" s="71"/>
      <c r="D874" s="71"/>
      <c r="E874" s="71"/>
      <c r="F874" s="71"/>
      <c r="G874" s="71"/>
      <c r="H874" s="71"/>
      <c r="I874" s="71"/>
      <c r="J874" s="71"/>
      <c r="K874" s="71"/>
      <c r="L874" s="71"/>
      <c r="M874" s="72"/>
      <c r="N874" s="44"/>
      <c r="O874" s="44"/>
      <c r="P874" s="44"/>
      <c r="Q874" s="44"/>
      <c r="R874" s="44"/>
      <c r="S874" s="44"/>
      <c r="T874" s="44"/>
      <c r="U874" s="44"/>
      <c r="V874" s="71"/>
      <c r="W874" s="71"/>
      <c r="Y874" s="44"/>
      <c r="Z874" s="44"/>
    </row>
    <row r="875" spans="1:26" x14ac:dyDescent="0.3">
      <c r="A875" s="44"/>
      <c r="B875" s="70"/>
      <c r="C875" s="71"/>
      <c r="D875" s="71"/>
      <c r="E875" s="71"/>
      <c r="F875" s="71"/>
      <c r="G875" s="71"/>
      <c r="H875" s="71"/>
      <c r="I875" s="71"/>
      <c r="J875" s="71"/>
      <c r="K875" s="71"/>
      <c r="L875" s="71"/>
      <c r="M875" s="72"/>
      <c r="N875" s="44"/>
      <c r="O875" s="44"/>
      <c r="P875" s="44"/>
      <c r="Q875" s="44"/>
      <c r="R875" s="44"/>
      <c r="S875" s="44"/>
      <c r="T875" s="44"/>
      <c r="U875" s="44"/>
      <c r="V875" s="71"/>
      <c r="W875" s="71"/>
      <c r="Y875" s="44"/>
      <c r="Z875" s="44"/>
    </row>
    <row r="876" spans="1:26" x14ac:dyDescent="0.3">
      <c r="A876" s="44"/>
      <c r="B876" s="70"/>
      <c r="C876" s="71"/>
      <c r="D876" s="71"/>
      <c r="E876" s="71"/>
      <c r="F876" s="71"/>
      <c r="G876" s="71"/>
      <c r="H876" s="71"/>
      <c r="I876" s="71"/>
      <c r="J876" s="71"/>
      <c r="K876" s="71"/>
      <c r="L876" s="71"/>
      <c r="M876" s="72"/>
      <c r="N876" s="44"/>
      <c r="O876" s="44"/>
      <c r="P876" s="44"/>
      <c r="Q876" s="44"/>
      <c r="R876" s="44"/>
      <c r="S876" s="44"/>
      <c r="T876" s="44"/>
      <c r="U876" s="44"/>
      <c r="V876" s="71"/>
      <c r="W876" s="71"/>
      <c r="Y876" s="44"/>
      <c r="Z876" s="44"/>
    </row>
    <row r="877" spans="1:26" x14ac:dyDescent="0.3">
      <c r="A877" s="44"/>
      <c r="B877" s="70"/>
      <c r="C877" s="71"/>
      <c r="D877" s="71"/>
      <c r="E877" s="71"/>
      <c r="F877" s="71"/>
      <c r="G877" s="71"/>
      <c r="H877" s="71"/>
      <c r="I877" s="71"/>
      <c r="J877" s="71"/>
      <c r="K877" s="71"/>
      <c r="L877" s="71"/>
      <c r="M877" s="72"/>
      <c r="N877" s="44"/>
      <c r="O877" s="44"/>
      <c r="P877" s="44"/>
      <c r="Q877" s="44"/>
      <c r="R877" s="44"/>
      <c r="S877" s="44"/>
      <c r="T877" s="44"/>
      <c r="U877" s="44"/>
      <c r="V877" s="71"/>
      <c r="W877" s="71"/>
      <c r="Y877" s="44"/>
      <c r="Z877" s="44"/>
    </row>
    <row r="878" spans="1:26" x14ac:dyDescent="0.3">
      <c r="A878" s="44"/>
      <c r="B878" s="70"/>
      <c r="C878" s="71"/>
      <c r="D878" s="71"/>
      <c r="E878" s="71"/>
      <c r="F878" s="71"/>
      <c r="G878" s="71"/>
      <c r="H878" s="71"/>
      <c r="I878" s="71"/>
      <c r="J878" s="71"/>
      <c r="K878" s="71"/>
      <c r="L878" s="71"/>
      <c r="M878" s="72"/>
      <c r="N878" s="44"/>
      <c r="O878" s="44"/>
      <c r="P878" s="44"/>
      <c r="Q878" s="44"/>
      <c r="R878" s="44"/>
      <c r="S878" s="44"/>
      <c r="T878" s="44"/>
      <c r="U878" s="44"/>
      <c r="V878" s="71"/>
      <c r="W878" s="71"/>
      <c r="Y878" s="44"/>
      <c r="Z878" s="44"/>
    </row>
    <row r="879" spans="1:26" x14ac:dyDescent="0.3">
      <c r="A879" s="44"/>
      <c r="B879" s="70"/>
      <c r="C879" s="71"/>
      <c r="D879" s="71"/>
      <c r="E879" s="71"/>
      <c r="F879" s="71"/>
      <c r="G879" s="71"/>
      <c r="H879" s="71"/>
      <c r="I879" s="71"/>
      <c r="J879" s="71"/>
      <c r="K879" s="71"/>
      <c r="L879" s="71"/>
      <c r="M879" s="72"/>
      <c r="N879" s="44"/>
      <c r="O879" s="44"/>
      <c r="P879" s="44"/>
      <c r="Q879" s="44"/>
      <c r="R879" s="44"/>
      <c r="S879" s="44"/>
      <c r="T879" s="44"/>
      <c r="U879" s="44"/>
      <c r="V879" s="71"/>
      <c r="W879" s="71"/>
      <c r="Y879" s="44"/>
      <c r="Z879" s="44"/>
    </row>
    <row r="880" spans="1:26" x14ac:dyDescent="0.3">
      <c r="A880" s="44"/>
      <c r="B880" s="70"/>
      <c r="C880" s="71"/>
      <c r="D880" s="71"/>
      <c r="E880" s="71"/>
      <c r="F880" s="71"/>
      <c r="G880" s="71"/>
      <c r="H880" s="71"/>
      <c r="I880" s="71"/>
      <c r="J880" s="71"/>
      <c r="K880" s="71"/>
      <c r="L880" s="71"/>
      <c r="M880" s="72"/>
      <c r="N880" s="44"/>
      <c r="O880" s="44"/>
      <c r="P880" s="44"/>
      <c r="Q880" s="44"/>
      <c r="R880" s="44"/>
      <c r="S880" s="44"/>
      <c r="T880" s="44"/>
      <c r="U880" s="44"/>
      <c r="V880" s="71"/>
      <c r="W880" s="71"/>
      <c r="Y880" s="44"/>
      <c r="Z880" s="44"/>
    </row>
    <row r="881" spans="1:26" x14ac:dyDescent="0.3">
      <c r="A881" s="44"/>
      <c r="B881" s="70"/>
      <c r="C881" s="71"/>
      <c r="D881" s="71"/>
      <c r="E881" s="71"/>
      <c r="F881" s="71"/>
      <c r="G881" s="71"/>
      <c r="H881" s="71"/>
      <c r="I881" s="71"/>
      <c r="J881" s="71"/>
      <c r="K881" s="71"/>
      <c r="L881" s="71"/>
      <c r="M881" s="72"/>
      <c r="N881" s="44"/>
      <c r="O881" s="44"/>
      <c r="P881" s="44"/>
      <c r="Q881" s="44"/>
      <c r="R881" s="44"/>
      <c r="S881" s="44"/>
      <c r="T881" s="44"/>
      <c r="U881" s="44"/>
      <c r="V881" s="71"/>
      <c r="W881" s="71"/>
      <c r="Y881" s="44"/>
      <c r="Z881" s="44"/>
    </row>
    <row r="882" spans="1:26" x14ac:dyDescent="0.3">
      <c r="A882" s="44"/>
      <c r="B882" s="70"/>
      <c r="C882" s="71"/>
      <c r="D882" s="71"/>
      <c r="E882" s="71"/>
      <c r="F882" s="71"/>
      <c r="G882" s="71"/>
      <c r="H882" s="71"/>
      <c r="I882" s="71"/>
      <c r="J882" s="71"/>
      <c r="K882" s="71"/>
      <c r="L882" s="71"/>
      <c r="M882" s="72"/>
      <c r="N882" s="44"/>
      <c r="O882" s="44"/>
      <c r="P882" s="44"/>
      <c r="Q882" s="44"/>
      <c r="R882" s="44"/>
      <c r="S882" s="44"/>
      <c r="T882" s="44"/>
      <c r="U882" s="44"/>
      <c r="V882" s="71"/>
      <c r="W882" s="71"/>
      <c r="Y882" s="44"/>
      <c r="Z882" s="44"/>
    </row>
    <row r="883" spans="1:26" x14ac:dyDescent="0.3">
      <c r="A883" s="44"/>
      <c r="B883" s="70"/>
      <c r="C883" s="71"/>
      <c r="D883" s="71"/>
      <c r="E883" s="71"/>
      <c r="F883" s="71"/>
      <c r="G883" s="71"/>
      <c r="H883" s="71"/>
      <c r="I883" s="71"/>
      <c r="J883" s="71"/>
      <c r="K883" s="71"/>
      <c r="L883" s="71"/>
      <c r="M883" s="72"/>
      <c r="N883" s="44"/>
      <c r="O883" s="44"/>
      <c r="P883" s="44"/>
      <c r="Q883" s="44"/>
      <c r="R883" s="44"/>
      <c r="S883" s="44"/>
      <c r="T883" s="44"/>
      <c r="U883" s="44"/>
      <c r="V883" s="71"/>
      <c r="W883" s="71"/>
      <c r="Y883" s="44"/>
      <c r="Z883" s="44"/>
    </row>
    <row r="884" spans="1:26" x14ac:dyDescent="0.3">
      <c r="A884" s="44"/>
      <c r="B884" s="70"/>
      <c r="C884" s="71"/>
      <c r="D884" s="71"/>
      <c r="E884" s="71"/>
      <c r="F884" s="71"/>
      <c r="G884" s="71"/>
      <c r="H884" s="71"/>
      <c r="I884" s="71"/>
      <c r="J884" s="71"/>
      <c r="K884" s="71"/>
      <c r="L884" s="71"/>
      <c r="M884" s="72"/>
      <c r="N884" s="44"/>
      <c r="O884" s="44"/>
      <c r="P884" s="44"/>
      <c r="Q884" s="44"/>
      <c r="R884" s="44"/>
      <c r="S884" s="44"/>
      <c r="T884" s="44"/>
      <c r="U884" s="44"/>
      <c r="V884" s="71"/>
      <c r="W884" s="71"/>
      <c r="Y884" s="44"/>
      <c r="Z884" s="44"/>
    </row>
    <row r="885" spans="1:26" x14ac:dyDescent="0.3">
      <c r="A885" s="44"/>
      <c r="B885" s="70"/>
      <c r="C885" s="71"/>
      <c r="D885" s="71"/>
      <c r="E885" s="71"/>
      <c r="F885" s="71"/>
      <c r="G885" s="71"/>
      <c r="H885" s="71"/>
      <c r="I885" s="71"/>
      <c r="J885" s="71"/>
      <c r="K885" s="71"/>
      <c r="L885" s="71"/>
      <c r="M885" s="72"/>
      <c r="N885" s="44"/>
      <c r="O885" s="44"/>
      <c r="P885" s="44"/>
      <c r="Q885" s="44"/>
      <c r="R885" s="44"/>
      <c r="S885" s="44"/>
      <c r="T885" s="44"/>
      <c r="U885" s="44"/>
      <c r="V885" s="71"/>
      <c r="W885" s="71"/>
      <c r="Y885" s="44"/>
      <c r="Z885" s="44"/>
    </row>
    <row r="886" spans="1:26" x14ac:dyDescent="0.3">
      <c r="A886" s="44"/>
      <c r="B886" s="70"/>
      <c r="C886" s="71"/>
      <c r="D886" s="71"/>
      <c r="E886" s="71"/>
      <c r="F886" s="71"/>
      <c r="G886" s="71"/>
      <c r="H886" s="71"/>
      <c r="I886" s="71"/>
      <c r="J886" s="71"/>
      <c r="K886" s="71"/>
      <c r="L886" s="71"/>
      <c r="M886" s="72"/>
      <c r="N886" s="44"/>
      <c r="O886" s="44"/>
      <c r="P886" s="44"/>
      <c r="Q886" s="44"/>
      <c r="R886" s="44"/>
      <c r="S886" s="44"/>
      <c r="T886" s="44"/>
      <c r="U886" s="44"/>
      <c r="V886" s="71"/>
      <c r="W886" s="71"/>
      <c r="Y886" s="44"/>
      <c r="Z886" s="44"/>
    </row>
    <row r="887" spans="1:26" x14ac:dyDescent="0.3">
      <c r="A887" s="44"/>
      <c r="B887" s="70"/>
      <c r="C887" s="71"/>
      <c r="D887" s="71"/>
      <c r="E887" s="71"/>
      <c r="F887" s="71"/>
      <c r="G887" s="71"/>
      <c r="H887" s="71"/>
      <c r="I887" s="71"/>
      <c r="J887" s="71"/>
      <c r="K887" s="71"/>
      <c r="L887" s="71"/>
      <c r="M887" s="72"/>
      <c r="N887" s="44"/>
      <c r="O887" s="44"/>
      <c r="P887" s="44"/>
      <c r="Q887" s="44"/>
      <c r="R887" s="44"/>
      <c r="S887" s="44"/>
      <c r="T887" s="44"/>
      <c r="U887" s="44"/>
      <c r="V887" s="71"/>
      <c r="W887" s="71"/>
      <c r="Y887" s="44"/>
      <c r="Z887" s="44"/>
    </row>
    <row r="888" spans="1:26" x14ac:dyDescent="0.3">
      <c r="A888" s="44"/>
      <c r="B888" s="70"/>
      <c r="C888" s="71"/>
      <c r="D888" s="71"/>
      <c r="E888" s="71"/>
      <c r="F888" s="71"/>
      <c r="G888" s="71"/>
      <c r="H888" s="71"/>
      <c r="I888" s="71"/>
      <c r="J888" s="71"/>
      <c r="K888" s="71"/>
      <c r="L888" s="71"/>
      <c r="M888" s="72"/>
      <c r="N888" s="44"/>
      <c r="O888" s="44"/>
      <c r="P888" s="44"/>
      <c r="Q888" s="44"/>
      <c r="R888" s="44"/>
      <c r="S888" s="44"/>
      <c r="T888" s="44"/>
      <c r="U888" s="44"/>
      <c r="V888" s="71"/>
      <c r="W888" s="71"/>
      <c r="Y888" s="44"/>
      <c r="Z888" s="44"/>
    </row>
    <row r="889" spans="1:26" x14ac:dyDescent="0.3">
      <c r="A889" s="44"/>
      <c r="B889" s="70"/>
      <c r="C889" s="71"/>
      <c r="D889" s="71"/>
      <c r="E889" s="71"/>
      <c r="F889" s="71"/>
      <c r="G889" s="71"/>
      <c r="H889" s="71"/>
      <c r="I889" s="71"/>
      <c r="J889" s="71"/>
      <c r="K889" s="71"/>
      <c r="L889" s="71"/>
      <c r="M889" s="72"/>
      <c r="N889" s="44"/>
      <c r="O889" s="44"/>
      <c r="P889" s="44"/>
      <c r="Q889" s="44"/>
      <c r="R889" s="44"/>
      <c r="S889" s="44"/>
      <c r="T889" s="44"/>
      <c r="U889" s="44"/>
      <c r="V889" s="71"/>
      <c r="W889" s="71"/>
      <c r="Y889" s="44"/>
      <c r="Z889" s="44"/>
    </row>
    <row r="890" spans="1:26" x14ac:dyDescent="0.3">
      <c r="A890" s="44"/>
      <c r="B890" s="70"/>
      <c r="C890" s="71"/>
      <c r="D890" s="71"/>
      <c r="E890" s="71"/>
      <c r="F890" s="71"/>
      <c r="G890" s="71"/>
      <c r="H890" s="71"/>
      <c r="I890" s="71"/>
      <c r="J890" s="71"/>
      <c r="K890" s="71"/>
      <c r="L890" s="71"/>
      <c r="M890" s="72"/>
      <c r="N890" s="44"/>
      <c r="O890" s="44"/>
      <c r="P890" s="44"/>
      <c r="Q890" s="44"/>
      <c r="R890" s="44"/>
      <c r="S890" s="44"/>
      <c r="T890" s="44"/>
      <c r="U890" s="44"/>
      <c r="V890" s="71"/>
      <c r="W890" s="71"/>
      <c r="Y890" s="44"/>
      <c r="Z890" s="44"/>
    </row>
    <row r="891" spans="1:26" x14ac:dyDescent="0.3">
      <c r="A891" s="44"/>
      <c r="B891" s="70"/>
      <c r="C891" s="71"/>
      <c r="D891" s="71"/>
      <c r="E891" s="71"/>
      <c r="F891" s="71"/>
      <c r="G891" s="71"/>
      <c r="H891" s="71"/>
      <c r="I891" s="71"/>
      <c r="J891" s="71"/>
      <c r="K891" s="71"/>
      <c r="L891" s="71"/>
      <c r="M891" s="72"/>
      <c r="N891" s="44"/>
      <c r="O891" s="44"/>
      <c r="P891" s="44"/>
      <c r="Q891" s="44"/>
      <c r="R891" s="44"/>
      <c r="S891" s="44"/>
      <c r="T891" s="44"/>
      <c r="U891" s="44"/>
      <c r="V891" s="71"/>
      <c r="W891" s="71"/>
      <c r="Y891" s="44"/>
      <c r="Z891" s="44"/>
    </row>
    <row r="892" spans="1:26" x14ac:dyDescent="0.3">
      <c r="A892" s="44"/>
      <c r="B892" s="70"/>
      <c r="C892" s="71"/>
      <c r="D892" s="71"/>
      <c r="E892" s="71"/>
      <c r="F892" s="71"/>
      <c r="G892" s="71"/>
      <c r="H892" s="71"/>
      <c r="I892" s="71"/>
      <c r="J892" s="71"/>
      <c r="K892" s="71"/>
      <c r="L892" s="71"/>
      <c r="M892" s="72"/>
      <c r="N892" s="44"/>
      <c r="O892" s="44"/>
      <c r="P892" s="44"/>
      <c r="Q892" s="44"/>
      <c r="R892" s="44"/>
      <c r="S892" s="44"/>
      <c r="T892" s="44"/>
      <c r="U892" s="44"/>
      <c r="V892" s="71"/>
      <c r="W892" s="71"/>
      <c r="Y892" s="44"/>
      <c r="Z892" s="44"/>
    </row>
    <row r="893" spans="1:26" x14ac:dyDescent="0.3">
      <c r="A893" s="44"/>
      <c r="B893" s="70"/>
      <c r="C893" s="71"/>
      <c r="D893" s="71"/>
      <c r="E893" s="71"/>
      <c r="F893" s="71"/>
      <c r="G893" s="71"/>
      <c r="H893" s="71"/>
      <c r="I893" s="71"/>
      <c r="J893" s="71"/>
      <c r="K893" s="71"/>
      <c r="L893" s="71"/>
      <c r="M893" s="72"/>
      <c r="N893" s="44"/>
      <c r="O893" s="44"/>
      <c r="P893" s="44"/>
      <c r="Q893" s="44"/>
      <c r="R893" s="44"/>
      <c r="S893" s="44"/>
      <c r="T893" s="44"/>
      <c r="U893" s="44"/>
      <c r="V893" s="71"/>
      <c r="W893" s="71"/>
      <c r="Y893" s="44"/>
      <c r="Z893" s="44"/>
    </row>
    <row r="894" spans="1:26" x14ac:dyDescent="0.3">
      <c r="A894" s="44"/>
      <c r="B894" s="70"/>
      <c r="C894" s="71"/>
      <c r="D894" s="71"/>
      <c r="E894" s="71"/>
      <c r="F894" s="71"/>
      <c r="G894" s="71"/>
      <c r="H894" s="71"/>
      <c r="I894" s="71"/>
      <c r="J894" s="71"/>
      <c r="K894" s="71"/>
      <c r="L894" s="71"/>
      <c r="M894" s="72"/>
      <c r="N894" s="44"/>
      <c r="O894" s="44"/>
      <c r="P894" s="44"/>
      <c r="Q894" s="44"/>
      <c r="R894" s="44"/>
      <c r="S894" s="44"/>
      <c r="T894" s="44"/>
      <c r="U894" s="44"/>
      <c r="V894" s="71"/>
      <c r="W894" s="71"/>
      <c r="Y894" s="44"/>
      <c r="Z894" s="44"/>
    </row>
    <row r="895" spans="1:26" x14ac:dyDescent="0.3">
      <c r="A895" s="44"/>
      <c r="B895" s="70"/>
      <c r="C895" s="71"/>
      <c r="D895" s="71"/>
      <c r="E895" s="71"/>
      <c r="F895" s="71"/>
      <c r="G895" s="71"/>
      <c r="H895" s="71"/>
      <c r="I895" s="71"/>
      <c r="J895" s="71"/>
      <c r="K895" s="71"/>
      <c r="L895" s="71"/>
      <c r="M895" s="72"/>
      <c r="N895" s="44"/>
      <c r="O895" s="44"/>
      <c r="P895" s="44"/>
      <c r="Q895" s="44"/>
      <c r="R895" s="44"/>
      <c r="S895" s="44"/>
      <c r="T895" s="44"/>
      <c r="U895" s="44"/>
      <c r="V895" s="71"/>
      <c r="W895" s="71"/>
      <c r="Y895" s="44"/>
      <c r="Z895" s="44"/>
    </row>
    <row r="896" spans="1:26" x14ac:dyDescent="0.3">
      <c r="A896" s="44"/>
      <c r="B896" s="70"/>
      <c r="C896" s="71"/>
      <c r="D896" s="71"/>
      <c r="E896" s="71"/>
      <c r="F896" s="71"/>
      <c r="G896" s="71"/>
      <c r="H896" s="71"/>
      <c r="I896" s="71"/>
      <c r="J896" s="71"/>
      <c r="K896" s="71"/>
      <c r="L896" s="71"/>
      <c r="M896" s="72"/>
      <c r="N896" s="44"/>
      <c r="O896" s="44"/>
      <c r="P896" s="44"/>
      <c r="Q896" s="44"/>
      <c r="R896" s="44"/>
      <c r="S896" s="44"/>
      <c r="T896" s="44"/>
      <c r="U896" s="44"/>
      <c r="V896" s="71"/>
      <c r="W896" s="71"/>
      <c r="Y896" s="44"/>
      <c r="Z896" s="44"/>
    </row>
    <row r="897" spans="1:26" x14ac:dyDescent="0.3">
      <c r="A897" s="44"/>
      <c r="B897" s="70"/>
      <c r="C897" s="71"/>
      <c r="D897" s="71"/>
      <c r="E897" s="71"/>
      <c r="F897" s="71"/>
      <c r="G897" s="71"/>
      <c r="H897" s="71"/>
      <c r="I897" s="71"/>
      <c r="J897" s="71"/>
      <c r="K897" s="71"/>
      <c r="L897" s="71"/>
      <c r="M897" s="72"/>
      <c r="N897" s="44"/>
      <c r="O897" s="44"/>
      <c r="P897" s="44"/>
      <c r="Q897" s="44"/>
      <c r="R897" s="44"/>
      <c r="S897" s="44"/>
      <c r="T897" s="44"/>
      <c r="U897" s="44"/>
      <c r="V897" s="71"/>
      <c r="W897" s="71"/>
      <c r="Y897" s="44"/>
      <c r="Z897" s="44"/>
    </row>
    <row r="898" spans="1:26" x14ac:dyDescent="0.3">
      <c r="A898" s="44"/>
      <c r="B898" s="70"/>
      <c r="C898" s="71"/>
      <c r="D898" s="71"/>
      <c r="E898" s="71"/>
      <c r="F898" s="71"/>
      <c r="G898" s="71"/>
      <c r="H898" s="71"/>
      <c r="I898" s="71"/>
      <c r="J898" s="71"/>
      <c r="K898" s="71"/>
      <c r="L898" s="71"/>
      <c r="M898" s="72"/>
      <c r="N898" s="44"/>
      <c r="O898" s="44"/>
      <c r="P898" s="44"/>
      <c r="Q898" s="44"/>
      <c r="R898" s="44"/>
      <c r="S898" s="44"/>
      <c r="T898" s="44"/>
      <c r="U898" s="44"/>
      <c r="V898" s="71"/>
      <c r="W898" s="71"/>
      <c r="Y898" s="44"/>
      <c r="Z898" s="44"/>
    </row>
    <row r="899" spans="1:26" x14ac:dyDescent="0.3">
      <c r="A899" s="44"/>
      <c r="B899" s="70"/>
      <c r="C899" s="71"/>
      <c r="D899" s="71"/>
      <c r="E899" s="71"/>
      <c r="F899" s="71"/>
      <c r="G899" s="71"/>
      <c r="H899" s="71"/>
      <c r="I899" s="71"/>
      <c r="J899" s="71"/>
      <c r="K899" s="71"/>
      <c r="L899" s="71"/>
      <c r="M899" s="72"/>
      <c r="N899" s="44"/>
      <c r="O899" s="44"/>
      <c r="P899" s="44"/>
      <c r="Q899" s="44"/>
      <c r="R899" s="44"/>
      <c r="S899" s="44"/>
      <c r="T899" s="44"/>
      <c r="U899" s="44"/>
      <c r="V899" s="71"/>
      <c r="W899" s="71"/>
      <c r="Y899" s="44"/>
      <c r="Z899" s="44"/>
    </row>
    <row r="900" spans="1:26" x14ac:dyDescent="0.3">
      <c r="A900" s="44"/>
      <c r="B900" s="70"/>
      <c r="C900" s="71"/>
      <c r="D900" s="71"/>
      <c r="E900" s="71"/>
      <c r="F900" s="71"/>
      <c r="G900" s="71"/>
      <c r="H900" s="71"/>
      <c r="I900" s="71"/>
      <c r="J900" s="71"/>
      <c r="K900" s="71"/>
      <c r="L900" s="71"/>
      <c r="M900" s="72"/>
      <c r="N900" s="44"/>
      <c r="O900" s="44"/>
      <c r="P900" s="44"/>
      <c r="Q900" s="44"/>
      <c r="R900" s="44"/>
      <c r="S900" s="44"/>
      <c r="T900" s="44"/>
      <c r="U900" s="44"/>
      <c r="V900" s="71"/>
      <c r="W900" s="71"/>
      <c r="Y900" s="44"/>
      <c r="Z900" s="44"/>
    </row>
    <row r="901" spans="1:26" x14ac:dyDescent="0.3">
      <c r="A901" s="44"/>
      <c r="B901" s="70"/>
      <c r="C901" s="71"/>
      <c r="D901" s="71"/>
      <c r="E901" s="71"/>
      <c r="F901" s="71"/>
      <c r="G901" s="71"/>
      <c r="H901" s="71"/>
      <c r="I901" s="71"/>
      <c r="J901" s="71"/>
      <c r="K901" s="71"/>
      <c r="L901" s="71"/>
      <c r="M901" s="72"/>
      <c r="N901" s="44"/>
      <c r="O901" s="44"/>
      <c r="P901" s="44"/>
      <c r="Q901" s="44"/>
      <c r="R901" s="44"/>
      <c r="S901" s="44"/>
      <c r="T901" s="44"/>
      <c r="U901" s="44"/>
      <c r="V901" s="71"/>
      <c r="W901" s="71"/>
      <c r="Y901" s="44"/>
      <c r="Z901" s="44"/>
    </row>
    <row r="902" spans="1:26" x14ac:dyDescent="0.3">
      <c r="A902" s="44"/>
      <c r="B902" s="70"/>
      <c r="C902" s="71"/>
      <c r="D902" s="71"/>
      <c r="E902" s="71"/>
      <c r="F902" s="71"/>
      <c r="G902" s="71"/>
      <c r="H902" s="71"/>
      <c r="I902" s="71"/>
      <c r="J902" s="71"/>
      <c r="K902" s="71"/>
      <c r="L902" s="71"/>
      <c r="M902" s="72"/>
      <c r="N902" s="44"/>
      <c r="O902" s="44"/>
      <c r="P902" s="44"/>
      <c r="Q902" s="44"/>
      <c r="R902" s="44"/>
      <c r="S902" s="44"/>
      <c r="T902" s="44"/>
      <c r="U902" s="44"/>
      <c r="V902" s="71"/>
      <c r="W902" s="71"/>
      <c r="Y902" s="44"/>
      <c r="Z902" s="44"/>
    </row>
    <row r="903" spans="1:26" x14ac:dyDescent="0.3">
      <c r="A903" s="44"/>
      <c r="B903" s="70"/>
      <c r="C903" s="71"/>
      <c r="D903" s="71"/>
      <c r="E903" s="71"/>
      <c r="F903" s="71"/>
      <c r="G903" s="71"/>
      <c r="H903" s="71"/>
      <c r="I903" s="71"/>
      <c r="J903" s="71"/>
      <c r="K903" s="71"/>
      <c r="L903" s="71"/>
      <c r="M903" s="72"/>
      <c r="N903" s="44"/>
      <c r="O903" s="44"/>
      <c r="P903" s="44"/>
      <c r="Q903" s="44"/>
      <c r="R903" s="44"/>
      <c r="S903" s="44"/>
      <c r="T903" s="44"/>
      <c r="U903" s="44"/>
      <c r="V903" s="71"/>
      <c r="W903" s="71"/>
      <c r="Y903" s="44"/>
      <c r="Z903" s="44"/>
    </row>
    <row r="904" spans="1:26" x14ac:dyDescent="0.3">
      <c r="A904" s="44"/>
      <c r="B904" s="70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2"/>
      <c r="N904" s="44"/>
      <c r="O904" s="44"/>
      <c r="P904" s="44"/>
      <c r="Q904" s="44"/>
      <c r="R904" s="44"/>
      <c r="S904" s="44"/>
      <c r="T904" s="44"/>
      <c r="U904" s="44"/>
      <c r="V904" s="71"/>
      <c r="W904" s="71"/>
      <c r="Y904" s="44"/>
      <c r="Z904" s="44"/>
    </row>
    <row r="905" spans="1:26" x14ac:dyDescent="0.3">
      <c r="A905" s="44"/>
      <c r="B905" s="70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2"/>
      <c r="N905" s="44"/>
      <c r="O905" s="44"/>
      <c r="P905" s="44"/>
      <c r="Q905" s="44"/>
      <c r="R905" s="44"/>
      <c r="S905" s="44"/>
      <c r="T905" s="44"/>
      <c r="U905" s="44"/>
      <c r="V905" s="71"/>
      <c r="W905" s="71"/>
      <c r="Y905" s="44"/>
      <c r="Z905" s="44"/>
    </row>
    <row r="906" spans="1:26" x14ac:dyDescent="0.3">
      <c r="A906" s="44"/>
      <c r="B906" s="70"/>
      <c r="C906" s="71"/>
      <c r="D906" s="71"/>
      <c r="E906" s="71"/>
      <c r="F906" s="71"/>
      <c r="G906" s="71"/>
      <c r="H906" s="71"/>
      <c r="I906" s="71"/>
      <c r="J906" s="71"/>
      <c r="K906" s="71"/>
      <c r="L906" s="71"/>
      <c r="M906" s="72"/>
      <c r="N906" s="44"/>
      <c r="O906" s="44"/>
      <c r="P906" s="44"/>
      <c r="Q906" s="44"/>
      <c r="R906" s="44"/>
      <c r="S906" s="44"/>
      <c r="T906" s="44"/>
      <c r="U906" s="44"/>
      <c r="V906" s="71"/>
      <c r="W906" s="71"/>
      <c r="Y906" s="44"/>
      <c r="Z906" s="44"/>
    </row>
    <row r="907" spans="1:26" x14ac:dyDescent="0.3">
      <c r="A907" s="44"/>
      <c r="B907" s="70"/>
      <c r="C907" s="71"/>
      <c r="D907" s="71"/>
      <c r="E907" s="71"/>
      <c r="F907" s="71"/>
      <c r="G907" s="71"/>
      <c r="H907" s="71"/>
      <c r="I907" s="71"/>
      <c r="J907" s="71"/>
      <c r="K907" s="71"/>
      <c r="L907" s="71"/>
      <c r="M907" s="72"/>
      <c r="N907" s="44"/>
      <c r="O907" s="44"/>
      <c r="P907" s="44"/>
      <c r="Q907" s="44"/>
      <c r="R907" s="44"/>
      <c r="S907" s="44"/>
      <c r="T907" s="44"/>
      <c r="U907" s="44"/>
      <c r="V907" s="71"/>
      <c r="W907" s="71"/>
      <c r="Y907" s="44"/>
      <c r="Z907" s="44"/>
    </row>
    <row r="908" spans="1:26" x14ac:dyDescent="0.3">
      <c r="A908" s="44"/>
      <c r="B908" s="70"/>
      <c r="C908" s="71"/>
      <c r="D908" s="71"/>
      <c r="E908" s="71"/>
      <c r="F908" s="71"/>
      <c r="G908" s="71"/>
      <c r="H908" s="71"/>
      <c r="I908" s="71"/>
      <c r="J908" s="71"/>
      <c r="K908" s="71"/>
      <c r="L908" s="71"/>
      <c r="M908" s="72"/>
      <c r="N908" s="44"/>
      <c r="O908" s="44"/>
      <c r="P908" s="44"/>
      <c r="Q908" s="44"/>
      <c r="R908" s="44"/>
      <c r="S908" s="44"/>
      <c r="T908" s="44"/>
      <c r="U908" s="44"/>
      <c r="V908" s="71"/>
      <c r="W908" s="71"/>
      <c r="Y908" s="44"/>
      <c r="Z908" s="44"/>
    </row>
    <row r="909" spans="1:26" x14ac:dyDescent="0.3">
      <c r="A909" s="44"/>
      <c r="B909" s="70"/>
      <c r="C909" s="71"/>
      <c r="D909" s="71"/>
      <c r="E909" s="71"/>
      <c r="F909" s="71"/>
      <c r="G909" s="71"/>
      <c r="H909" s="71"/>
      <c r="I909" s="71"/>
      <c r="J909" s="71"/>
      <c r="K909" s="71"/>
      <c r="L909" s="71"/>
      <c r="M909" s="72"/>
      <c r="N909" s="44"/>
      <c r="O909" s="44"/>
      <c r="P909" s="44"/>
      <c r="Q909" s="44"/>
      <c r="R909" s="44"/>
      <c r="S909" s="44"/>
      <c r="T909" s="44"/>
      <c r="U909" s="44"/>
      <c r="V909" s="71"/>
      <c r="W909" s="71"/>
      <c r="Y909" s="44"/>
      <c r="Z909" s="44"/>
    </row>
    <row r="910" spans="1:26" x14ac:dyDescent="0.3">
      <c r="A910" s="44"/>
      <c r="B910" s="70"/>
      <c r="C910" s="71"/>
      <c r="D910" s="71"/>
      <c r="E910" s="71"/>
      <c r="F910" s="71"/>
      <c r="G910" s="71"/>
      <c r="H910" s="71"/>
      <c r="I910" s="71"/>
      <c r="J910" s="71"/>
      <c r="K910" s="71"/>
      <c r="L910" s="71"/>
      <c r="M910" s="72"/>
      <c r="N910" s="44"/>
      <c r="O910" s="44"/>
      <c r="P910" s="44"/>
      <c r="Q910" s="44"/>
      <c r="R910" s="44"/>
      <c r="S910" s="44"/>
      <c r="T910" s="44"/>
      <c r="U910" s="44"/>
      <c r="V910" s="71"/>
      <c r="W910" s="71"/>
      <c r="Y910" s="44"/>
      <c r="Z910" s="44"/>
    </row>
    <row r="911" spans="1:26" x14ac:dyDescent="0.3">
      <c r="A911" s="44"/>
      <c r="B911" s="70"/>
      <c r="C911" s="71"/>
      <c r="D911" s="71"/>
      <c r="E911" s="71"/>
      <c r="F911" s="71"/>
      <c r="G911" s="71"/>
      <c r="H911" s="71"/>
      <c r="I911" s="71"/>
      <c r="J911" s="71"/>
      <c r="K911" s="71"/>
      <c r="L911" s="71"/>
      <c r="M911" s="72"/>
      <c r="N911" s="44"/>
      <c r="O911" s="44"/>
      <c r="P911" s="44"/>
      <c r="Q911" s="44"/>
      <c r="R911" s="44"/>
      <c r="S911" s="44"/>
      <c r="T911" s="44"/>
      <c r="U911" s="44"/>
      <c r="V911" s="71"/>
      <c r="W911" s="71"/>
      <c r="Y911" s="44"/>
      <c r="Z911" s="44"/>
    </row>
    <row r="912" spans="1:26" x14ac:dyDescent="0.3">
      <c r="A912" s="44"/>
      <c r="B912" s="70"/>
      <c r="C912" s="71"/>
      <c r="D912" s="71"/>
      <c r="E912" s="71"/>
      <c r="F912" s="71"/>
      <c r="G912" s="71"/>
      <c r="H912" s="71"/>
      <c r="I912" s="71"/>
      <c r="J912" s="71"/>
      <c r="K912" s="71"/>
      <c r="L912" s="71"/>
      <c r="M912" s="72"/>
      <c r="N912" s="44"/>
      <c r="O912" s="44"/>
      <c r="P912" s="44"/>
      <c r="Q912" s="44"/>
      <c r="R912" s="44"/>
      <c r="S912" s="44"/>
      <c r="T912" s="44"/>
      <c r="U912" s="44"/>
      <c r="V912" s="71"/>
      <c r="W912" s="71"/>
      <c r="Y912" s="44"/>
      <c r="Z912" s="44"/>
    </row>
    <row r="913" spans="1:26" x14ac:dyDescent="0.3">
      <c r="A913" s="44"/>
      <c r="B913" s="70"/>
      <c r="C913" s="71"/>
      <c r="D913" s="71"/>
      <c r="E913" s="71"/>
      <c r="F913" s="71"/>
      <c r="G913" s="71"/>
      <c r="H913" s="71"/>
      <c r="I913" s="71"/>
      <c r="J913" s="71"/>
      <c r="K913" s="71"/>
      <c r="L913" s="71"/>
      <c r="M913" s="72"/>
      <c r="N913" s="44"/>
      <c r="O913" s="44"/>
      <c r="P913" s="44"/>
      <c r="Q913" s="44"/>
      <c r="R913" s="44"/>
      <c r="S913" s="44"/>
      <c r="T913" s="44"/>
      <c r="U913" s="44"/>
      <c r="V913" s="71"/>
      <c r="W913" s="71"/>
      <c r="Y913" s="44"/>
      <c r="Z913" s="44"/>
    </row>
    <row r="914" spans="1:26" x14ac:dyDescent="0.3">
      <c r="A914" s="44"/>
      <c r="B914" s="70"/>
      <c r="C914" s="71"/>
      <c r="D914" s="71"/>
      <c r="E914" s="71"/>
      <c r="F914" s="71"/>
      <c r="G914" s="71"/>
      <c r="H914" s="71"/>
      <c r="I914" s="71"/>
      <c r="J914" s="71"/>
      <c r="K914" s="71"/>
      <c r="L914" s="71"/>
      <c r="M914" s="72"/>
      <c r="N914" s="44"/>
      <c r="O914" s="44"/>
      <c r="P914" s="44"/>
      <c r="Q914" s="44"/>
      <c r="R914" s="44"/>
      <c r="S914" s="44"/>
      <c r="T914" s="44"/>
      <c r="U914" s="44"/>
      <c r="V914" s="71"/>
      <c r="W914" s="71"/>
      <c r="Y914" s="44"/>
      <c r="Z914" s="44"/>
    </row>
    <row r="915" spans="1:26" x14ac:dyDescent="0.3">
      <c r="A915" s="44"/>
      <c r="B915" s="70"/>
      <c r="C915" s="71"/>
      <c r="D915" s="71"/>
      <c r="E915" s="71"/>
      <c r="F915" s="71"/>
      <c r="G915" s="71"/>
      <c r="H915" s="71"/>
      <c r="I915" s="71"/>
      <c r="J915" s="71"/>
      <c r="K915" s="71"/>
      <c r="L915" s="71"/>
      <c r="M915" s="72"/>
      <c r="N915" s="44"/>
      <c r="O915" s="44"/>
      <c r="P915" s="44"/>
      <c r="Q915" s="44"/>
      <c r="R915" s="44"/>
      <c r="S915" s="44"/>
      <c r="T915" s="44"/>
      <c r="U915" s="44"/>
      <c r="V915" s="71"/>
      <c r="W915" s="71"/>
      <c r="Y915" s="44"/>
      <c r="Z915" s="44"/>
    </row>
    <row r="916" spans="1:26" x14ac:dyDescent="0.3">
      <c r="A916" s="44"/>
      <c r="B916" s="70"/>
      <c r="C916" s="71"/>
      <c r="D916" s="71"/>
      <c r="E916" s="71"/>
      <c r="F916" s="71"/>
      <c r="G916" s="71"/>
      <c r="H916" s="71"/>
      <c r="I916" s="71"/>
      <c r="J916" s="71"/>
      <c r="K916" s="71"/>
      <c r="L916" s="71"/>
      <c r="M916" s="72"/>
      <c r="N916" s="44"/>
      <c r="O916" s="44"/>
      <c r="P916" s="44"/>
      <c r="Q916" s="44"/>
      <c r="R916" s="44"/>
      <c r="S916" s="44"/>
      <c r="T916" s="44"/>
      <c r="U916" s="44"/>
      <c r="V916" s="71"/>
      <c r="W916" s="71"/>
      <c r="Y916" s="44"/>
      <c r="Z916" s="44"/>
    </row>
    <row r="917" spans="1:26" x14ac:dyDescent="0.3">
      <c r="A917" s="44"/>
      <c r="B917" s="70"/>
      <c r="C917" s="71"/>
      <c r="D917" s="71"/>
      <c r="E917" s="71"/>
      <c r="F917" s="71"/>
      <c r="G917" s="71"/>
      <c r="H917" s="71"/>
      <c r="I917" s="71"/>
      <c r="J917" s="71"/>
      <c r="K917" s="71"/>
      <c r="L917" s="71"/>
      <c r="M917" s="72"/>
      <c r="N917" s="44"/>
      <c r="O917" s="44"/>
      <c r="P917" s="44"/>
      <c r="Q917" s="44"/>
      <c r="R917" s="44"/>
      <c r="S917" s="44"/>
      <c r="T917" s="44"/>
      <c r="U917" s="44"/>
      <c r="V917" s="71"/>
      <c r="W917" s="71"/>
      <c r="Y917" s="44"/>
      <c r="Z917" s="44"/>
    </row>
    <row r="918" spans="1:26" x14ac:dyDescent="0.3">
      <c r="A918" s="44"/>
      <c r="B918" s="70"/>
      <c r="C918" s="71"/>
      <c r="D918" s="71"/>
      <c r="E918" s="71"/>
      <c r="F918" s="71"/>
      <c r="G918" s="71"/>
      <c r="H918" s="71"/>
      <c r="I918" s="71"/>
      <c r="J918" s="71"/>
      <c r="K918" s="71"/>
      <c r="L918" s="71"/>
      <c r="M918" s="72"/>
      <c r="N918" s="44"/>
      <c r="O918" s="44"/>
      <c r="P918" s="44"/>
      <c r="Q918" s="44"/>
      <c r="R918" s="44"/>
      <c r="S918" s="44"/>
      <c r="T918" s="44"/>
      <c r="U918" s="44"/>
      <c r="V918" s="71"/>
      <c r="W918" s="71"/>
      <c r="Y918" s="44"/>
      <c r="Z918" s="44"/>
    </row>
    <row r="919" spans="1:26" x14ac:dyDescent="0.3">
      <c r="A919" s="44"/>
      <c r="B919" s="70"/>
      <c r="C919" s="71"/>
      <c r="D919" s="71"/>
      <c r="E919" s="71"/>
      <c r="F919" s="71"/>
      <c r="G919" s="71"/>
      <c r="H919" s="71"/>
      <c r="I919" s="71"/>
      <c r="J919" s="71"/>
      <c r="K919" s="71"/>
      <c r="L919" s="71"/>
      <c r="M919" s="72"/>
      <c r="N919" s="44"/>
      <c r="O919" s="44"/>
      <c r="P919" s="44"/>
      <c r="Q919" s="44"/>
      <c r="R919" s="44"/>
      <c r="S919" s="44"/>
      <c r="T919" s="44"/>
      <c r="U919" s="44"/>
      <c r="V919" s="71"/>
      <c r="W919" s="71"/>
      <c r="Y919" s="44"/>
      <c r="Z919" s="44"/>
    </row>
    <row r="920" spans="1:26" x14ac:dyDescent="0.3">
      <c r="A920" s="44"/>
      <c r="B920" s="70"/>
      <c r="C920" s="71"/>
      <c r="D920" s="71"/>
      <c r="E920" s="71"/>
      <c r="F920" s="71"/>
      <c r="G920" s="71"/>
      <c r="H920" s="71"/>
      <c r="I920" s="71"/>
      <c r="J920" s="71"/>
      <c r="K920" s="71"/>
      <c r="L920" s="71"/>
      <c r="M920" s="72"/>
      <c r="N920" s="44"/>
      <c r="O920" s="44"/>
      <c r="P920" s="44"/>
      <c r="Q920" s="44"/>
      <c r="R920" s="44"/>
      <c r="S920" s="44"/>
      <c r="T920" s="44"/>
      <c r="U920" s="44"/>
      <c r="V920" s="71"/>
      <c r="W920" s="71"/>
      <c r="Y920" s="44"/>
      <c r="Z920" s="44"/>
    </row>
    <row r="921" spans="1:26" x14ac:dyDescent="0.3">
      <c r="A921" s="44"/>
      <c r="B921" s="70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2"/>
      <c r="N921" s="44"/>
      <c r="O921" s="44"/>
      <c r="P921" s="44"/>
      <c r="Q921" s="44"/>
      <c r="R921" s="44"/>
      <c r="S921" s="44"/>
      <c r="T921" s="44"/>
      <c r="U921" s="44"/>
      <c r="V921" s="71"/>
      <c r="W921" s="71"/>
      <c r="Y921" s="44"/>
      <c r="Z921" s="44"/>
    </row>
    <row r="922" spans="1:26" x14ac:dyDescent="0.3">
      <c r="A922" s="44"/>
      <c r="B922" s="70"/>
      <c r="C922" s="71"/>
      <c r="D922" s="71"/>
      <c r="E922" s="71"/>
      <c r="F922" s="71"/>
      <c r="G922" s="71"/>
      <c r="H922" s="71"/>
      <c r="I922" s="71"/>
      <c r="J922" s="71"/>
      <c r="K922" s="71"/>
      <c r="L922" s="71"/>
      <c r="M922" s="72"/>
      <c r="N922" s="44"/>
      <c r="O922" s="44"/>
      <c r="P922" s="44"/>
      <c r="Q922" s="44"/>
      <c r="R922" s="44"/>
      <c r="S922" s="44"/>
      <c r="T922" s="44"/>
      <c r="U922" s="44"/>
      <c r="V922" s="71"/>
      <c r="W922" s="71"/>
      <c r="Y922" s="44"/>
      <c r="Z922" s="44"/>
    </row>
    <row r="923" spans="1:26" x14ac:dyDescent="0.3">
      <c r="A923" s="44"/>
      <c r="B923" s="70"/>
      <c r="C923" s="71"/>
      <c r="D923" s="71"/>
      <c r="E923" s="71"/>
      <c r="F923" s="71"/>
      <c r="G923" s="71"/>
      <c r="H923" s="71"/>
      <c r="I923" s="71"/>
      <c r="J923" s="71"/>
      <c r="K923" s="71"/>
      <c r="L923" s="71"/>
      <c r="M923" s="72"/>
      <c r="N923" s="44"/>
      <c r="O923" s="44"/>
      <c r="P923" s="44"/>
      <c r="Q923" s="44"/>
      <c r="R923" s="44"/>
      <c r="S923" s="44"/>
      <c r="T923" s="44"/>
      <c r="U923" s="44"/>
      <c r="V923" s="71"/>
      <c r="W923" s="71"/>
      <c r="Y923" s="44"/>
      <c r="Z923" s="44"/>
    </row>
    <row r="924" spans="1:26" x14ac:dyDescent="0.3">
      <c r="A924" s="44"/>
      <c r="B924" s="70"/>
      <c r="C924" s="71"/>
      <c r="D924" s="71"/>
      <c r="E924" s="71"/>
      <c r="F924" s="71"/>
      <c r="G924" s="71"/>
      <c r="H924" s="71"/>
      <c r="I924" s="71"/>
      <c r="J924" s="71"/>
      <c r="K924" s="71"/>
      <c r="L924" s="71"/>
      <c r="M924" s="72"/>
      <c r="N924" s="44"/>
      <c r="O924" s="44"/>
      <c r="P924" s="44"/>
      <c r="Q924" s="44"/>
      <c r="R924" s="44"/>
      <c r="S924" s="44"/>
      <c r="T924" s="44"/>
      <c r="U924" s="44"/>
      <c r="V924" s="71"/>
      <c r="W924" s="71"/>
      <c r="Y924" s="44"/>
      <c r="Z924" s="44"/>
    </row>
    <row r="925" spans="1:26" x14ac:dyDescent="0.3">
      <c r="A925" s="44"/>
      <c r="B925" s="70"/>
      <c r="C925" s="71"/>
      <c r="D925" s="71"/>
      <c r="E925" s="71"/>
      <c r="F925" s="71"/>
      <c r="G925" s="71"/>
      <c r="H925" s="71"/>
      <c r="I925" s="71"/>
      <c r="J925" s="71"/>
      <c r="K925" s="71"/>
      <c r="L925" s="71"/>
      <c r="M925" s="72"/>
      <c r="N925" s="44"/>
      <c r="O925" s="44"/>
      <c r="P925" s="44"/>
      <c r="Q925" s="44"/>
      <c r="R925" s="44"/>
      <c r="S925" s="44"/>
      <c r="T925" s="44"/>
      <c r="U925" s="44"/>
      <c r="V925" s="71"/>
      <c r="W925" s="71"/>
      <c r="Y925" s="44"/>
      <c r="Z925" s="44"/>
    </row>
    <row r="926" spans="1:26" x14ac:dyDescent="0.3">
      <c r="A926" s="44"/>
      <c r="B926" s="70"/>
      <c r="C926" s="71"/>
      <c r="D926" s="71"/>
      <c r="E926" s="71"/>
      <c r="F926" s="71"/>
      <c r="G926" s="71"/>
      <c r="H926" s="71"/>
      <c r="I926" s="71"/>
      <c r="J926" s="71"/>
      <c r="K926" s="71"/>
      <c r="L926" s="71"/>
      <c r="M926" s="72"/>
      <c r="N926" s="44"/>
      <c r="O926" s="44"/>
      <c r="P926" s="44"/>
      <c r="Q926" s="44"/>
      <c r="R926" s="44"/>
      <c r="S926" s="44"/>
      <c r="T926" s="44"/>
      <c r="U926" s="44"/>
      <c r="V926" s="71"/>
      <c r="W926" s="71"/>
      <c r="Y926" s="44"/>
      <c r="Z926" s="44"/>
    </row>
    <row r="927" spans="1:26" x14ac:dyDescent="0.3">
      <c r="A927" s="44"/>
      <c r="B927" s="70"/>
      <c r="C927" s="71"/>
      <c r="D927" s="71"/>
      <c r="E927" s="71"/>
      <c r="F927" s="71"/>
      <c r="G927" s="71"/>
      <c r="H927" s="71"/>
      <c r="I927" s="71"/>
      <c r="J927" s="71"/>
      <c r="K927" s="71"/>
      <c r="L927" s="71"/>
      <c r="M927" s="72"/>
      <c r="N927" s="44"/>
      <c r="O927" s="44"/>
      <c r="P927" s="44"/>
      <c r="Q927" s="44"/>
      <c r="R927" s="44"/>
      <c r="S927" s="44"/>
      <c r="T927" s="44"/>
      <c r="U927" s="44"/>
      <c r="V927" s="71"/>
      <c r="W927" s="71"/>
      <c r="Y927" s="44"/>
      <c r="Z927" s="44"/>
    </row>
    <row r="928" spans="1:26" x14ac:dyDescent="0.3">
      <c r="A928" s="44"/>
      <c r="B928" s="70"/>
      <c r="C928" s="71"/>
      <c r="D928" s="71"/>
      <c r="E928" s="71"/>
      <c r="F928" s="71"/>
      <c r="G928" s="71"/>
      <c r="H928" s="71"/>
      <c r="I928" s="71"/>
      <c r="J928" s="71"/>
      <c r="K928" s="71"/>
      <c r="L928" s="71"/>
      <c r="M928" s="72"/>
      <c r="N928" s="44"/>
      <c r="O928" s="44"/>
      <c r="P928" s="44"/>
      <c r="Q928" s="44"/>
      <c r="R928" s="44"/>
      <c r="S928" s="44"/>
      <c r="T928" s="44"/>
      <c r="U928" s="44"/>
      <c r="V928" s="71"/>
      <c r="W928" s="71"/>
      <c r="Y928" s="44"/>
      <c r="Z928" s="44"/>
    </row>
    <row r="929" spans="1:26" x14ac:dyDescent="0.3">
      <c r="A929" s="44"/>
      <c r="B929" s="70"/>
      <c r="C929" s="71"/>
      <c r="D929" s="71"/>
      <c r="E929" s="71"/>
      <c r="F929" s="71"/>
      <c r="G929" s="71"/>
      <c r="H929" s="71"/>
      <c r="I929" s="71"/>
      <c r="J929" s="71"/>
      <c r="K929" s="71"/>
      <c r="L929" s="71"/>
      <c r="M929" s="72"/>
      <c r="N929" s="44"/>
      <c r="O929" s="44"/>
      <c r="P929" s="44"/>
      <c r="Q929" s="44"/>
      <c r="R929" s="44"/>
      <c r="S929" s="44"/>
      <c r="T929" s="44"/>
      <c r="U929" s="44"/>
      <c r="V929" s="71"/>
      <c r="W929" s="71"/>
      <c r="Y929" s="44"/>
      <c r="Z929" s="44"/>
    </row>
    <row r="930" spans="1:26" x14ac:dyDescent="0.3">
      <c r="A930" s="44"/>
      <c r="B930" s="70"/>
      <c r="C930" s="71"/>
      <c r="D930" s="71"/>
      <c r="E930" s="71"/>
      <c r="F930" s="71"/>
      <c r="G930" s="71"/>
      <c r="H930" s="71"/>
      <c r="I930" s="71"/>
      <c r="J930" s="71"/>
      <c r="K930" s="71"/>
      <c r="L930" s="71"/>
      <c r="M930" s="72"/>
      <c r="N930" s="44"/>
      <c r="O930" s="44"/>
      <c r="P930" s="44"/>
      <c r="Q930" s="44"/>
      <c r="R930" s="44"/>
      <c r="S930" s="44"/>
      <c r="T930" s="44"/>
      <c r="U930" s="44"/>
      <c r="V930" s="71"/>
      <c r="W930" s="71"/>
      <c r="Y930" s="44"/>
      <c r="Z930" s="44"/>
    </row>
    <row r="931" spans="1:26" x14ac:dyDescent="0.3">
      <c r="A931" s="44"/>
      <c r="B931" s="70"/>
      <c r="C931" s="71"/>
      <c r="D931" s="71"/>
      <c r="E931" s="71"/>
      <c r="F931" s="71"/>
      <c r="G931" s="71"/>
      <c r="H931" s="71"/>
      <c r="I931" s="71"/>
      <c r="J931" s="71"/>
      <c r="K931" s="71"/>
      <c r="L931" s="71"/>
      <c r="M931" s="72"/>
      <c r="N931" s="44"/>
      <c r="O931" s="44"/>
      <c r="P931" s="44"/>
      <c r="Q931" s="44"/>
      <c r="R931" s="44"/>
      <c r="S931" s="44"/>
      <c r="T931" s="44"/>
      <c r="U931" s="44"/>
      <c r="V931" s="71"/>
      <c r="W931" s="71"/>
      <c r="Y931" s="44"/>
      <c r="Z931" s="44"/>
    </row>
    <row r="932" spans="1:26" x14ac:dyDescent="0.3">
      <c r="A932" s="44"/>
      <c r="B932" s="70"/>
      <c r="C932" s="71"/>
      <c r="D932" s="71"/>
      <c r="E932" s="71"/>
      <c r="F932" s="71"/>
      <c r="G932" s="71"/>
      <c r="H932" s="71"/>
      <c r="I932" s="71"/>
      <c r="J932" s="71"/>
      <c r="K932" s="71"/>
      <c r="L932" s="71"/>
      <c r="M932" s="72"/>
      <c r="N932" s="44"/>
      <c r="O932" s="44"/>
      <c r="P932" s="44"/>
      <c r="Q932" s="44"/>
      <c r="R932" s="44"/>
      <c r="S932" s="44"/>
      <c r="T932" s="44"/>
      <c r="U932" s="44"/>
      <c r="V932" s="71"/>
      <c r="W932" s="71"/>
      <c r="Y932" s="44"/>
      <c r="Z932" s="44"/>
    </row>
    <row r="933" spans="1:26" x14ac:dyDescent="0.3">
      <c r="A933" s="44"/>
      <c r="B933" s="70"/>
      <c r="C933" s="71"/>
      <c r="D933" s="71"/>
      <c r="E933" s="71"/>
      <c r="F933" s="71"/>
      <c r="G933" s="71"/>
      <c r="H933" s="71"/>
      <c r="I933" s="71"/>
      <c r="J933" s="71"/>
      <c r="K933" s="71"/>
      <c r="L933" s="71"/>
      <c r="M933" s="72"/>
      <c r="N933" s="44"/>
      <c r="O933" s="44"/>
      <c r="P933" s="44"/>
      <c r="Q933" s="44"/>
      <c r="R933" s="44"/>
      <c r="S933" s="44"/>
      <c r="T933" s="44"/>
      <c r="U933" s="44"/>
      <c r="V933" s="71"/>
      <c r="W933" s="71"/>
      <c r="Y933" s="44"/>
      <c r="Z933" s="44"/>
    </row>
    <row r="934" spans="1:26" x14ac:dyDescent="0.3">
      <c r="A934" s="44"/>
      <c r="B934" s="70"/>
      <c r="C934" s="71"/>
      <c r="D934" s="71"/>
      <c r="E934" s="71"/>
      <c r="F934" s="71"/>
      <c r="G934" s="71"/>
      <c r="H934" s="71"/>
      <c r="I934" s="71"/>
      <c r="J934" s="71"/>
      <c r="K934" s="71"/>
      <c r="L934" s="71"/>
      <c r="M934" s="72"/>
      <c r="N934" s="44"/>
      <c r="O934" s="44"/>
      <c r="P934" s="44"/>
      <c r="Q934" s="44"/>
      <c r="R934" s="44"/>
      <c r="S934" s="44"/>
      <c r="T934" s="44"/>
      <c r="U934" s="44"/>
      <c r="V934" s="71"/>
      <c r="W934" s="71"/>
      <c r="Y934" s="44"/>
      <c r="Z934" s="44"/>
    </row>
    <row r="935" spans="1:26" x14ac:dyDescent="0.3">
      <c r="A935" s="44"/>
      <c r="B935" s="70"/>
      <c r="C935" s="71"/>
      <c r="D935" s="71"/>
      <c r="E935" s="71"/>
      <c r="F935" s="71"/>
      <c r="G935" s="71"/>
      <c r="H935" s="71"/>
      <c r="I935" s="71"/>
      <c r="J935" s="71"/>
      <c r="K935" s="71"/>
      <c r="L935" s="71"/>
      <c r="M935" s="72"/>
      <c r="N935" s="44"/>
      <c r="O935" s="44"/>
      <c r="P935" s="44"/>
      <c r="Q935" s="44"/>
      <c r="R935" s="44"/>
      <c r="S935" s="44"/>
      <c r="T935" s="44"/>
      <c r="U935" s="44"/>
      <c r="V935" s="71"/>
      <c r="W935" s="71"/>
      <c r="Y935" s="44"/>
      <c r="Z935" s="44"/>
    </row>
    <row r="936" spans="1:26" x14ac:dyDescent="0.3">
      <c r="A936" s="44"/>
      <c r="B936" s="70"/>
      <c r="C936" s="71"/>
      <c r="D936" s="71"/>
      <c r="E936" s="71"/>
      <c r="F936" s="71"/>
      <c r="G936" s="71"/>
      <c r="H936" s="71"/>
      <c r="I936" s="71"/>
      <c r="J936" s="71"/>
      <c r="K936" s="71"/>
      <c r="L936" s="71"/>
      <c r="M936" s="72"/>
      <c r="N936" s="44"/>
      <c r="O936" s="44"/>
      <c r="P936" s="44"/>
      <c r="Q936" s="44"/>
      <c r="R936" s="44"/>
      <c r="S936" s="44"/>
      <c r="T936" s="44"/>
      <c r="U936" s="44"/>
      <c r="V936" s="71"/>
      <c r="W936" s="71"/>
      <c r="Y936" s="44"/>
      <c r="Z936" s="44"/>
    </row>
    <row r="937" spans="1:26" x14ac:dyDescent="0.3">
      <c r="A937" s="44"/>
      <c r="B937" s="70"/>
      <c r="C937" s="71"/>
      <c r="D937" s="71"/>
      <c r="E937" s="71"/>
      <c r="F937" s="71"/>
      <c r="G937" s="71"/>
      <c r="H937" s="71"/>
      <c r="I937" s="71"/>
      <c r="J937" s="71"/>
      <c r="K937" s="71"/>
      <c r="L937" s="71"/>
      <c r="M937" s="72"/>
      <c r="N937" s="44"/>
      <c r="O937" s="44"/>
      <c r="P937" s="44"/>
      <c r="Q937" s="44"/>
      <c r="R937" s="44"/>
      <c r="S937" s="44"/>
      <c r="T937" s="44"/>
      <c r="U937" s="44"/>
      <c r="V937" s="71"/>
      <c r="W937" s="71"/>
      <c r="Y937" s="44"/>
      <c r="Z937" s="44"/>
    </row>
    <row r="938" spans="1:26" x14ac:dyDescent="0.3">
      <c r="A938" s="44"/>
      <c r="B938" s="70"/>
      <c r="C938" s="71"/>
      <c r="D938" s="71"/>
      <c r="E938" s="71"/>
      <c r="F938" s="71"/>
      <c r="G938" s="71"/>
      <c r="H938" s="71"/>
      <c r="I938" s="71"/>
      <c r="J938" s="71"/>
      <c r="K938" s="71"/>
      <c r="L938" s="71"/>
      <c r="M938" s="72"/>
      <c r="N938" s="44"/>
      <c r="O938" s="44"/>
      <c r="P938" s="44"/>
      <c r="Q938" s="44"/>
      <c r="R938" s="44"/>
      <c r="S938" s="44"/>
      <c r="T938" s="44"/>
      <c r="U938" s="44"/>
      <c r="V938" s="71"/>
      <c r="W938" s="71"/>
      <c r="Y938" s="44"/>
      <c r="Z938" s="44"/>
    </row>
    <row r="939" spans="1:26" x14ac:dyDescent="0.3">
      <c r="A939" s="44"/>
      <c r="B939" s="70"/>
      <c r="C939" s="71"/>
      <c r="D939" s="71"/>
      <c r="E939" s="71"/>
      <c r="F939" s="71"/>
      <c r="G939" s="71"/>
      <c r="H939" s="71"/>
      <c r="I939" s="71"/>
      <c r="J939" s="71"/>
      <c r="K939" s="71"/>
      <c r="L939" s="71"/>
      <c r="M939" s="72"/>
      <c r="N939" s="44"/>
      <c r="O939" s="44"/>
      <c r="P939" s="44"/>
      <c r="Q939" s="44"/>
      <c r="R939" s="44"/>
      <c r="S939" s="44"/>
      <c r="T939" s="44"/>
      <c r="U939" s="44"/>
      <c r="V939" s="71"/>
      <c r="W939" s="71"/>
      <c r="Y939" s="44"/>
      <c r="Z939" s="44"/>
    </row>
    <row r="940" spans="1:26" x14ac:dyDescent="0.3">
      <c r="A940" s="44"/>
      <c r="B940" s="70"/>
      <c r="C940" s="71"/>
      <c r="D940" s="71"/>
      <c r="E940" s="71"/>
      <c r="F940" s="71"/>
      <c r="G940" s="71"/>
      <c r="H940" s="71"/>
      <c r="I940" s="71"/>
      <c r="J940" s="71"/>
      <c r="K940" s="71"/>
      <c r="L940" s="71"/>
      <c r="M940" s="72"/>
      <c r="N940" s="44"/>
      <c r="O940" s="44"/>
      <c r="P940" s="44"/>
      <c r="Q940" s="44"/>
      <c r="R940" s="44"/>
      <c r="S940" s="44"/>
      <c r="T940" s="44"/>
      <c r="U940" s="44"/>
      <c r="V940" s="71"/>
      <c r="W940" s="71"/>
      <c r="Y940" s="44"/>
      <c r="Z940" s="44"/>
    </row>
    <row r="941" spans="1:26" x14ac:dyDescent="0.3">
      <c r="A941" s="44"/>
      <c r="B941" s="70"/>
      <c r="C941" s="71"/>
      <c r="D941" s="71"/>
      <c r="E941" s="71"/>
      <c r="F941" s="71"/>
      <c r="G941" s="71"/>
      <c r="H941" s="71"/>
      <c r="I941" s="71"/>
      <c r="J941" s="71"/>
      <c r="K941" s="71"/>
      <c r="L941" s="71"/>
      <c r="M941" s="72"/>
      <c r="N941" s="44"/>
      <c r="O941" s="44"/>
      <c r="P941" s="44"/>
      <c r="Q941" s="44"/>
      <c r="R941" s="44"/>
      <c r="S941" s="44"/>
      <c r="T941" s="44"/>
      <c r="U941" s="44"/>
      <c r="V941" s="71"/>
      <c r="W941" s="71"/>
      <c r="Y941" s="44"/>
      <c r="Z941" s="44"/>
    </row>
    <row r="942" spans="1:26" x14ac:dyDescent="0.3">
      <c r="A942" s="44"/>
      <c r="B942" s="70"/>
      <c r="C942" s="71"/>
      <c r="D942" s="71"/>
      <c r="E942" s="71"/>
      <c r="F942" s="71"/>
      <c r="G942" s="71"/>
      <c r="H942" s="71"/>
      <c r="I942" s="71"/>
      <c r="J942" s="71"/>
      <c r="K942" s="71"/>
      <c r="L942" s="71"/>
      <c r="M942" s="72"/>
      <c r="N942" s="44"/>
      <c r="O942" s="44"/>
      <c r="P942" s="44"/>
      <c r="Q942" s="44"/>
      <c r="R942" s="44"/>
      <c r="S942" s="44"/>
      <c r="T942" s="44"/>
      <c r="U942" s="44"/>
      <c r="V942" s="71"/>
      <c r="W942" s="71"/>
      <c r="Y942" s="44"/>
      <c r="Z942" s="44"/>
    </row>
    <row r="943" spans="1:26" x14ac:dyDescent="0.3">
      <c r="A943" s="44"/>
      <c r="B943" s="70"/>
      <c r="C943" s="71"/>
      <c r="D943" s="71"/>
      <c r="E943" s="71"/>
      <c r="F943" s="71"/>
      <c r="G943" s="71"/>
      <c r="H943" s="71"/>
      <c r="I943" s="71"/>
      <c r="J943" s="71"/>
      <c r="K943" s="71"/>
      <c r="L943" s="71"/>
      <c r="M943" s="72"/>
      <c r="N943" s="44"/>
      <c r="O943" s="44"/>
      <c r="P943" s="44"/>
      <c r="Q943" s="44"/>
      <c r="R943" s="44"/>
      <c r="S943" s="44"/>
      <c r="T943" s="44"/>
      <c r="U943" s="44"/>
      <c r="V943" s="71"/>
      <c r="W943" s="71"/>
      <c r="Y943" s="44"/>
      <c r="Z943" s="44"/>
    </row>
    <row r="944" spans="1:26" x14ac:dyDescent="0.3">
      <c r="A944" s="44"/>
      <c r="B944" s="70"/>
      <c r="C944" s="71"/>
      <c r="D944" s="71"/>
      <c r="E944" s="71"/>
      <c r="F944" s="71"/>
      <c r="G944" s="71"/>
      <c r="H944" s="71"/>
      <c r="I944" s="71"/>
      <c r="J944" s="71"/>
      <c r="K944" s="71"/>
      <c r="L944" s="71"/>
      <c r="M944" s="72"/>
      <c r="N944" s="44"/>
      <c r="O944" s="44"/>
      <c r="P944" s="44"/>
      <c r="Q944" s="44"/>
      <c r="R944" s="44"/>
      <c r="S944" s="44"/>
      <c r="T944" s="44"/>
      <c r="U944" s="44"/>
      <c r="V944" s="71"/>
      <c r="W944" s="71"/>
      <c r="Y944" s="44"/>
      <c r="Z944" s="44"/>
    </row>
    <row r="945" spans="1:26" x14ac:dyDescent="0.3">
      <c r="A945" s="44"/>
      <c r="B945" s="70"/>
      <c r="C945" s="71"/>
      <c r="D945" s="71"/>
      <c r="E945" s="71"/>
      <c r="F945" s="71"/>
      <c r="G945" s="71"/>
      <c r="H945" s="71"/>
      <c r="I945" s="71"/>
      <c r="J945" s="71"/>
      <c r="K945" s="71"/>
      <c r="L945" s="71"/>
      <c r="M945" s="72"/>
      <c r="N945" s="44"/>
      <c r="O945" s="44"/>
      <c r="P945" s="44"/>
      <c r="Q945" s="44"/>
      <c r="R945" s="44"/>
      <c r="S945" s="44"/>
      <c r="T945" s="44"/>
      <c r="U945" s="44"/>
      <c r="V945" s="71"/>
      <c r="W945" s="71"/>
      <c r="Y945" s="44"/>
      <c r="Z945" s="44"/>
    </row>
    <row r="946" spans="1:26" x14ac:dyDescent="0.3">
      <c r="A946" s="44"/>
      <c r="B946" s="70"/>
      <c r="C946" s="71"/>
      <c r="D946" s="71"/>
      <c r="E946" s="71"/>
      <c r="F946" s="71"/>
      <c r="G946" s="71"/>
      <c r="H946" s="71"/>
      <c r="I946" s="71"/>
      <c r="J946" s="71"/>
      <c r="K946" s="71"/>
      <c r="L946" s="71"/>
      <c r="M946" s="72"/>
      <c r="N946" s="44"/>
      <c r="O946" s="44"/>
      <c r="P946" s="44"/>
      <c r="Q946" s="44"/>
      <c r="R946" s="44"/>
      <c r="S946" s="44"/>
      <c r="T946" s="44"/>
      <c r="U946" s="44"/>
      <c r="V946" s="71"/>
      <c r="W946" s="71"/>
      <c r="Y946" s="44"/>
      <c r="Z946" s="44"/>
    </row>
    <row r="947" spans="1:26" x14ac:dyDescent="0.3">
      <c r="A947" s="44"/>
      <c r="B947" s="70"/>
      <c r="C947" s="71"/>
      <c r="D947" s="71"/>
      <c r="E947" s="71"/>
      <c r="F947" s="71"/>
      <c r="G947" s="71"/>
      <c r="H947" s="71"/>
      <c r="I947" s="71"/>
      <c r="J947" s="71"/>
      <c r="K947" s="71"/>
      <c r="L947" s="71"/>
      <c r="M947" s="72"/>
      <c r="N947" s="44"/>
      <c r="O947" s="44"/>
      <c r="P947" s="44"/>
      <c r="Q947" s="44"/>
      <c r="R947" s="44"/>
      <c r="S947" s="44"/>
      <c r="T947" s="44"/>
      <c r="U947" s="44"/>
      <c r="V947" s="71"/>
      <c r="W947" s="71"/>
      <c r="Y947" s="44"/>
      <c r="Z947" s="44"/>
    </row>
    <row r="948" spans="1:26" x14ac:dyDescent="0.3">
      <c r="A948" s="44"/>
      <c r="B948" s="70"/>
      <c r="C948" s="71"/>
      <c r="D948" s="71"/>
      <c r="E948" s="71"/>
      <c r="F948" s="71"/>
      <c r="G948" s="71"/>
      <c r="H948" s="71"/>
      <c r="I948" s="71"/>
      <c r="J948" s="71"/>
      <c r="K948" s="71"/>
      <c r="L948" s="71"/>
      <c r="M948" s="72"/>
      <c r="N948" s="44"/>
      <c r="O948" s="44"/>
      <c r="P948" s="44"/>
      <c r="Q948" s="44"/>
      <c r="R948" s="44"/>
      <c r="S948" s="44"/>
      <c r="T948" s="44"/>
      <c r="U948" s="44"/>
      <c r="V948" s="71"/>
      <c r="W948" s="71"/>
      <c r="Y948" s="44"/>
      <c r="Z948" s="44"/>
    </row>
    <row r="949" spans="1:26" x14ac:dyDescent="0.3">
      <c r="A949" s="44"/>
      <c r="B949" s="70"/>
      <c r="C949" s="71"/>
      <c r="D949" s="71"/>
      <c r="E949" s="71"/>
      <c r="F949" s="71"/>
      <c r="G949" s="71"/>
      <c r="H949" s="71"/>
      <c r="I949" s="71"/>
      <c r="J949" s="71"/>
      <c r="K949" s="71"/>
      <c r="L949" s="71"/>
      <c r="M949" s="72"/>
      <c r="N949" s="44"/>
      <c r="O949" s="44"/>
      <c r="P949" s="44"/>
      <c r="Q949" s="44"/>
      <c r="R949" s="44"/>
      <c r="S949" s="44"/>
      <c r="T949" s="44"/>
      <c r="U949" s="44"/>
      <c r="V949" s="71"/>
      <c r="W949" s="71"/>
      <c r="Y949" s="44"/>
      <c r="Z949" s="44"/>
    </row>
    <row r="950" spans="1:26" x14ac:dyDescent="0.3">
      <c r="A950" s="44"/>
      <c r="B950" s="70"/>
      <c r="C950" s="71"/>
      <c r="D950" s="71"/>
      <c r="E950" s="71"/>
      <c r="F950" s="71"/>
      <c r="G950" s="71"/>
      <c r="H950" s="71"/>
      <c r="I950" s="71"/>
      <c r="J950" s="71"/>
      <c r="K950" s="71"/>
      <c r="L950" s="71"/>
      <c r="M950" s="72"/>
      <c r="N950" s="44"/>
      <c r="O950" s="44"/>
      <c r="P950" s="44"/>
      <c r="Q950" s="44"/>
      <c r="R950" s="44"/>
      <c r="S950" s="44"/>
      <c r="T950" s="44"/>
      <c r="U950" s="44"/>
      <c r="V950" s="71"/>
      <c r="W950" s="71"/>
      <c r="Y950" s="44"/>
      <c r="Z950" s="44"/>
    </row>
    <row r="951" spans="1:26" x14ac:dyDescent="0.3">
      <c r="A951" s="44"/>
      <c r="B951" s="70"/>
      <c r="C951" s="71"/>
      <c r="D951" s="71"/>
      <c r="E951" s="71"/>
      <c r="F951" s="71"/>
      <c r="G951" s="71"/>
      <c r="H951" s="71"/>
      <c r="I951" s="71"/>
      <c r="J951" s="71"/>
      <c r="K951" s="71"/>
      <c r="L951" s="71"/>
      <c r="M951" s="72"/>
      <c r="N951" s="44"/>
      <c r="O951" s="44"/>
      <c r="P951" s="44"/>
      <c r="Q951" s="44"/>
      <c r="R951" s="44"/>
      <c r="S951" s="44"/>
      <c r="T951" s="44"/>
      <c r="U951" s="44"/>
      <c r="V951" s="71"/>
      <c r="W951" s="71"/>
      <c r="Y951" s="44"/>
      <c r="Z951" s="44"/>
    </row>
    <row r="952" spans="1:26" x14ac:dyDescent="0.3">
      <c r="A952" s="44"/>
      <c r="B952" s="70"/>
      <c r="C952" s="71"/>
      <c r="D952" s="71"/>
      <c r="E952" s="71"/>
      <c r="F952" s="71"/>
      <c r="G952" s="71"/>
      <c r="H952" s="71"/>
      <c r="I952" s="71"/>
      <c r="J952" s="71"/>
      <c r="K952" s="71"/>
      <c r="L952" s="71"/>
      <c r="M952" s="72"/>
      <c r="N952" s="44"/>
      <c r="O952" s="44"/>
      <c r="P952" s="44"/>
      <c r="Q952" s="44"/>
      <c r="R952" s="44"/>
      <c r="S952" s="44"/>
      <c r="T952" s="44"/>
      <c r="U952" s="44"/>
      <c r="V952" s="71"/>
      <c r="W952" s="71"/>
      <c r="Y952" s="44"/>
      <c r="Z952" s="44"/>
    </row>
    <row r="953" spans="1:26" x14ac:dyDescent="0.3">
      <c r="A953" s="44"/>
      <c r="B953" s="70"/>
      <c r="C953" s="71"/>
      <c r="D953" s="71"/>
      <c r="E953" s="71"/>
      <c r="F953" s="71"/>
      <c r="G953" s="71"/>
      <c r="H953" s="71"/>
      <c r="I953" s="71"/>
      <c r="J953" s="71"/>
      <c r="K953" s="71"/>
      <c r="L953" s="71"/>
      <c r="M953" s="72"/>
      <c r="N953" s="44"/>
      <c r="O953" s="44"/>
      <c r="P953" s="44"/>
      <c r="Q953" s="44"/>
      <c r="R953" s="44"/>
      <c r="S953" s="44"/>
      <c r="T953" s="44"/>
      <c r="U953" s="44"/>
      <c r="V953" s="71"/>
      <c r="W953" s="71"/>
      <c r="Y953" s="44"/>
      <c r="Z953" s="44"/>
    </row>
    <row r="954" spans="1:26" x14ac:dyDescent="0.3">
      <c r="A954" s="44"/>
      <c r="B954" s="70"/>
      <c r="C954" s="71"/>
      <c r="D954" s="71"/>
      <c r="E954" s="71"/>
      <c r="F954" s="71"/>
      <c r="G954" s="71"/>
      <c r="H954" s="71"/>
      <c r="I954" s="71"/>
      <c r="J954" s="71"/>
      <c r="K954" s="71"/>
      <c r="L954" s="71"/>
      <c r="M954" s="72"/>
      <c r="N954" s="44"/>
      <c r="O954" s="44"/>
      <c r="P954" s="44"/>
      <c r="Q954" s="44"/>
      <c r="R954" s="44"/>
      <c r="S954" s="44"/>
      <c r="T954" s="44"/>
      <c r="U954" s="44"/>
      <c r="V954" s="71"/>
      <c r="W954" s="71"/>
      <c r="Y954" s="44"/>
      <c r="Z954" s="44"/>
    </row>
    <row r="955" spans="1:26" x14ac:dyDescent="0.3">
      <c r="A955" s="44"/>
      <c r="B955" s="70"/>
      <c r="C955" s="71"/>
      <c r="D955" s="71"/>
      <c r="E955" s="71"/>
      <c r="F955" s="71"/>
      <c r="G955" s="71"/>
      <c r="H955" s="71"/>
      <c r="I955" s="71"/>
      <c r="J955" s="71"/>
      <c r="K955" s="71"/>
      <c r="L955" s="71"/>
      <c r="M955" s="72"/>
      <c r="N955" s="44"/>
      <c r="O955" s="44"/>
      <c r="P955" s="44"/>
      <c r="Q955" s="44"/>
      <c r="R955" s="44"/>
      <c r="S955" s="44"/>
      <c r="T955" s="44"/>
      <c r="U955" s="44"/>
      <c r="V955" s="71"/>
      <c r="W955" s="71"/>
      <c r="Y955" s="44"/>
      <c r="Z955" s="44"/>
    </row>
    <row r="956" spans="1:26" x14ac:dyDescent="0.3">
      <c r="A956" s="44"/>
      <c r="B956" s="70"/>
      <c r="C956" s="71"/>
      <c r="D956" s="71"/>
      <c r="E956" s="71"/>
      <c r="F956" s="71"/>
      <c r="G956" s="71"/>
      <c r="H956" s="71"/>
      <c r="I956" s="71"/>
      <c r="J956" s="71"/>
      <c r="K956" s="71"/>
      <c r="L956" s="71"/>
      <c r="M956" s="72"/>
      <c r="N956" s="44"/>
      <c r="O956" s="44"/>
      <c r="P956" s="44"/>
      <c r="Q956" s="44"/>
      <c r="R956" s="44"/>
      <c r="S956" s="44"/>
      <c r="T956" s="44"/>
      <c r="U956" s="44"/>
      <c r="V956" s="71"/>
      <c r="W956" s="71"/>
      <c r="Y956" s="44"/>
      <c r="Z956" s="44"/>
    </row>
    <row r="957" spans="1:26" x14ac:dyDescent="0.3">
      <c r="A957" s="44"/>
      <c r="B957" s="70"/>
      <c r="C957" s="71"/>
      <c r="D957" s="71"/>
      <c r="E957" s="71"/>
      <c r="F957" s="71"/>
      <c r="G957" s="71"/>
      <c r="H957" s="71"/>
      <c r="I957" s="71"/>
      <c r="J957" s="71"/>
      <c r="K957" s="71"/>
      <c r="L957" s="71"/>
      <c r="M957" s="72"/>
      <c r="N957" s="44"/>
      <c r="O957" s="44"/>
      <c r="P957" s="44"/>
      <c r="Q957" s="44"/>
      <c r="R957" s="44"/>
      <c r="S957" s="44"/>
      <c r="T957" s="44"/>
      <c r="U957" s="44"/>
      <c r="V957" s="71"/>
      <c r="W957" s="71"/>
      <c r="Y957" s="44"/>
      <c r="Z957" s="44"/>
    </row>
    <row r="958" spans="1:26" x14ac:dyDescent="0.3">
      <c r="A958" s="44"/>
      <c r="B958" s="70"/>
      <c r="C958" s="71"/>
      <c r="D958" s="71"/>
      <c r="E958" s="71"/>
      <c r="F958" s="71"/>
      <c r="G958" s="71"/>
      <c r="H958" s="71"/>
      <c r="I958" s="71"/>
      <c r="J958" s="71"/>
      <c r="K958" s="71"/>
      <c r="L958" s="71"/>
      <c r="M958" s="72"/>
      <c r="N958" s="44"/>
      <c r="O958" s="44"/>
      <c r="P958" s="44"/>
      <c r="Q958" s="44"/>
      <c r="R958" s="44"/>
      <c r="S958" s="44"/>
      <c r="T958" s="44"/>
      <c r="U958" s="44"/>
      <c r="V958" s="71"/>
      <c r="W958" s="71"/>
      <c r="Y958" s="44"/>
      <c r="Z958" s="44"/>
    </row>
    <row r="959" spans="1:26" x14ac:dyDescent="0.3">
      <c r="A959" s="44"/>
      <c r="B959" s="70"/>
      <c r="C959" s="71"/>
      <c r="D959" s="71"/>
      <c r="E959" s="71"/>
      <c r="F959" s="71"/>
      <c r="G959" s="71"/>
      <c r="H959" s="71"/>
      <c r="I959" s="71"/>
      <c r="J959" s="71"/>
      <c r="K959" s="71"/>
      <c r="L959" s="71"/>
      <c r="M959" s="72"/>
      <c r="N959" s="44"/>
      <c r="O959" s="44"/>
      <c r="P959" s="44"/>
      <c r="Q959" s="44"/>
      <c r="R959" s="44"/>
      <c r="S959" s="44"/>
      <c r="T959" s="44"/>
      <c r="U959" s="44"/>
      <c r="V959" s="71"/>
      <c r="W959" s="71"/>
      <c r="Y959" s="44"/>
      <c r="Z959" s="44"/>
    </row>
    <row r="960" spans="1:26" x14ac:dyDescent="0.3">
      <c r="A960" s="44"/>
      <c r="B960" s="70"/>
      <c r="C960" s="71"/>
      <c r="D960" s="71"/>
      <c r="E960" s="71"/>
      <c r="F960" s="71"/>
      <c r="G960" s="71"/>
      <c r="H960" s="71"/>
      <c r="I960" s="71"/>
      <c r="J960" s="71"/>
      <c r="K960" s="71"/>
      <c r="L960" s="71"/>
      <c r="M960" s="72"/>
      <c r="N960" s="44"/>
      <c r="O960" s="44"/>
      <c r="P960" s="44"/>
      <c r="Q960" s="44"/>
      <c r="R960" s="44"/>
      <c r="S960" s="44"/>
      <c r="T960" s="44"/>
      <c r="U960" s="44"/>
      <c r="V960" s="71"/>
      <c r="W960" s="71"/>
      <c r="Y960" s="44"/>
      <c r="Z960" s="44"/>
    </row>
    <row r="961" spans="1:26" x14ac:dyDescent="0.3">
      <c r="A961" s="44"/>
      <c r="B961" s="70"/>
      <c r="C961" s="71"/>
      <c r="D961" s="71"/>
      <c r="E961" s="71"/>
      <c r="F961" s="71"/>
      <c r="G961" s="71"/>
      <c r="H961" s="71"/>
      <c r="I961" s="71"/>
      <c r="J961" s="71"/>
      <c r="K961" s="71"/>
      <c r="L961" s="71"/>
      <c r="M961" s="72"/>
      <c r="N961" s="44"/>
      <c r="O961" s="44"/>
      <c r="P961" s="44"/>
      <c r="Q961" s="44"/>
      <c r="R961" s="44"/>
      <c r="S961" s="44"/>
      <c r="T961" s="44"/>
      <c r="U961" s="44"/>
      <c r="V961" s="71"/>
      <c r="W961" s="71"/>
      <c r="Y961" s="44"/>
      <c r="Z961" s="44"/>
    </row>
    <row r="962" spans="1:26" x14ac:dyDescent="0.3">
      <c r="A962" s="44"/>
      <c r="B962" s="70"/>
      <c r="C962" s="71"/>
      <c r="D962" s="71"/>
      <c r="E962" s="71"/>
      <c r="F962" s="71"/>
      <c r="G962" s="71"/>
      <c r="H962" s="71"/>
      <c r="I962" s="71"/>
      <c r="J962" s="71"/>
      <c r="K962" s="71"/>
      <c r="L962" s="71"/>
      <c r="M962" s="72"/>
      <c r="N962" s="44"/>
      <c r="O962" s="44"/>
      <c r="P962" s="44"/>
      <c r="Q962" s="44"/>
      <c r="R962" s="44"/>
      <c r="S962" s="44"/>
      <c r="T962" s="44"/>
      <c r="U962" s="44"/>
      <c r="V962" s="71"/>
      <c r="W962" s="71"/>
      <c r="Y962" s="44"/>
      <c r="Z962" s="44"/>
    </row>
    <row r="963" spans="1:26" x14ac:dyDescent="0.3">
      <c r="A963" s="44"/>
      <c r="B963" s="70"/>
      <c r="C963" s="71"/>
      <c r="D963" s="71"/>
      <c r="E963" s="71"/>
      <c r="F963" s="71"/>
      <c r="G963" s="71"/>
      <c r="H963" s="71"/>
      <c r="I963" s="71"/>
      <c r="J963" s="71"/>
      <c r="K963" s="71"/>
      <c r="L963" s="71"/>
      <c r="M963" s="72"/>
      <c r="N963" s="44"/>
      <c r="O963" s="44"/>
      <c r="P963" s="44"/>
      <c r="Q963" s="44"/>
      <c r="R963" s="44"/>
      <c r="S963" s="44"/>
      <c r="T963" s="44"/>
      <c r="U963" s="44"/>
      <c r="V963" s="71"/>
      <c r="W963" s="71"/>
      <c r="Y963" s="44"/>
      <c r="Z963" s="44"/>
    </row>
    <row r="964" spans="1:26" x14ac:dyDescent="0.3">
      <c r="A964" s="44"/>
      <c r="B964" s="70"/>
      <c r="C964" s="71"/>
      <c r="D964" s="71"/>
      <c r="E964" s="71"/>
      <c r="F964" s="71"/>
      <c r="G964" s="71"/>
      <c r="H964" s="71"/>
      <c r="I964" s="71"/>
      <c r="J964" s="71"/>
      <c r="K964" s="71"/>
      <c r="L964" s="71"/>
      <c r="M964" s="72"/>
      <c r="N964" s="44"/>
      <c r="O964" s="44"/>
      <c r="P964" s="44"/>
      <c r="Q964" s="44"/>
      <c r="R964" s="44"/>
      <c r="S964" s="44"/>
      <c r="T964" s="44"/>
      <c r="U964" s="44"/>
      <c r="V964" s="71"/>
      <c r="W964" s="71"/>
      <c r="Y964" s="44"/>
      <c r="Z964" s="44"/>
    </row>
    <row r="965" spans="1:26" x14ac:dyDescent="0.3">
      <c r="A965" s="44"/>
      <c r="B965" s="70"/>
      <c r="C965" s="71"/>
      <c r="D965" s="71"/>
      <c r="E965" s="71"/>
      <c r="F965" s="71"/>
      <c r="G965" s="71"/>
      <c r="H965" s="71"/>
      <c r="I965" s="71"/>
      <c r="J965" s="71"/>
      <c r="K965" s="71"/>
      <c r="L965" s="71"/>
      <c r="M965" s="72"/>
      <c r="N965" s="44"/>
      <c r="O965" s="44"/>
      <c r="P965" s="44"/>
      <c r="Q965" s="44"/>
      <c r="R965" s="44"/>
      <c r="S965" s="44"/>
      <c r="T965" s="44"/>
      <c r="U965" s="44"/>
      <c r="V965" s="71"/>
      <c r="W965" s="71"/>
      <c r="Y965" s="44"/>
      <c r="Z965" s="44"/>
    </row>
    <row r="966" spans="1:26" x14ac:dyDescent="0.3">
      <c r="A966" s="44"/>
      <c r="B966" s="70"/>
      <c r="C966" s="71"/>
      <c r="D966" s="71"/>
      <c r="E966" s="71"/>
      <c r="F966" s="71"/>
      <c r="G966" s="71"/>
      <c r="H966" s="71"/>
      <c r="I966" s="71"/>
      <c r="J966" s="71"/>
      <c r="K966" s="71"/>
      <c r="L966" s="71"/>
      <c r="M966" s="72"/>
      <c r="N966" s="44"/>
      <c r="O966" s="44"/>
      <c r="P966" s="44"/>
      <c r="Q966" s="44"/>
      <c r="R966" s="44"/>
      <c r="S966" s="44"/>
      <c r="T966" s="44"/>
      <c r="U966" s="44"/>
      <c r="V966" s="71"/>
      <c r="W966" s="71"/>
      <c r="Y966" s="44"/>
      <c r="Z966" s="44"/>
    </row>
    <row r="967" spans="1:26" x14ac:dyDescent="0.3">
      <c r="A967" s="44"/>
      <c r="B967" s="70"/>
      <c r="C967" s="71"/>
      <c r="D967" s="71"/>
      <c r="E967" s="71"/>
      <c r="F967" s="71"/>
      <c r="G967" s="71"/>
      <c r="H967" s="71"/>
      <c r="I967" s="71"/>
      <c r="J967" s="71"/>
      <c r="K967" s="71"/>
      <c r="L967" s="71"/>
      <c r="M967" s="72"/>
      <c r="N967" s="44"/>
      <c r="O967" s="44"/>
      <c r="P967" s="44"/>
      <c r="Q967" s="44"/>
      <c r="R967" s="44"/>
      <c r="S967" s="44"/>
      <c r="T967" s="44"/>
      <c r="U967" s="44"/>
      <c r="V967" s="71"/>
      <c r="W967" s="71"/>
      <c r="Y967" s="44"/>
      <c r="Z967" s="44"/>
    </row>
    <row r="968" spans="1:26" x14ac:dyDescent="0.3">
      <c r="A968" s="44"/>
      <c r="B968" s="70"/>
      <c r="C968" s="71"/>
      <c r="D968" s="71"/>
      <c r="E968" s="71"/>
      <c r="F968" s="71"/>
      <c r="G968" s="71"/>
      <c r="H968" s="71"/>
      <c r="I968" s="71"/>
      <c r="J968" s="71"/>
      <c r="K968" s="71"/>
      <c r="L968" s="71"/>
      <c r="M968" s="72"/>
      <c r="N968" s="44"/>
      <c r="O968" s="44"/>
      <c r="P968" s="44"/>
      <c r="Q968" s="44"/>
      <c r="R968" s="44"/>
      <c r="S968" s="44"/>
      <c r="T968" s="44"/>
      <c r="U968" s="44"/>
      <c r="V968" s="71"/>
      <c r="W968" s="71"/>
      <c r="Y968" s="44"/>
      <c r="Z968" s="44"/>
    </row>
    <row r="969" spans="1:26" x14ac:dyDescent="0.3">
      <c r="A969" s="44"/>
      <c r="B969" s="70"/>
      <c r="C969" s="71"/>
      <c r="D969" s="71"/>
      <c r="E969" s="71"/>
      <c r="F969" s="71"/>
      <c r="G969" s="71"/>
      <c r="H969" s="71"/>
      <c r="I969" s="71"/>
      <c r="J969" s="71"/>
      <c r="K969" s="71"/>
      <c r="L969" s="71"/>
      <c r="M969" s="72"/>
      <c r="N969" s="44"/>
      <c r="O969" s="44"/>
      <c r="P969" s="44"/>
      <c r="Q969" s="44"/>
      <c r="R969" s="44"/>
      <c r="S969" s="44"/>
      <c r="T969" s="44"/>
      <c r="U969" s="44"/>
      <c r="V969" s="71"/>
      <c r="W969" s="71"/>
      <c r="Y969" s="44"/>
      <c r="Z969" s="44"/>
    </row>
    <row r="970" spans="1:26" x14ac:dyDescent="0.3">
      <c r="A970" s="44"/>
      <c r="B970" s="70"/>
      <c r="C970" s="71"/>
      <c r="D970" s="71"/>
      <c r="E970" s="71"/>
      <c r="F970" s="71"/>
      <c r="G970" s="71"/>
      <c r="H970" s="71"/>
      <c r="I970" s="71"/>
      <c r="J970" s="71"/>
      <c r="K970" s="71"/>
      <c r="L970" s="71"/>
      <c r="M970" s="72"/>
      <c r="N970" s="44"/>
      <c r="O970" s="44"/>
      <c r="P970" s="44"/>
      <c r="Q970" s="44"/>
      <c r="R970" s="44"/>
      <c r="S970" s="44"/>
      <c r="T970" s="44"/>
      <c r="U970" s="44"/>
      <c r="V970" s="71"/>
      <c r="W970" s="71"/>
      <c r="Y970" s="44"/>
      <c r="Z970" s="44"/>
    </row>
    <row r="971" spans="1:26" x14ac:dyDescent="0.3">
      <c r="A971" s="44"/>
      <c r="B971" s="70"/>
      <c r="C971" s="71"/>
      <c r="D971" s="71"/>
      <c r="E971" s="71"/>
      <c r="F971" s="71"/>
      <c r="G971" s="71"/>
      <c r="H971" s="71"/>
      <c r="I971" s="71"/>
      <c r="J971" s="71"/>
      <c r="K971" s="71"/>
      <c r="L971" s="71"/>
      <c r="M971" s="72"/>
      <c r="N971" s="44"/>
      <c r="O971" s="44"/>
      <c r="P971" s="44"/>
      <c r="Q971" s="44"/>
      <c r="R971" s="44"/>
      <c r="S971" s="44"/>
      <c r="T971" s="44"/>
      <c r="U971" s="44"/>
      <c r="V971" s="71"/>
      <c r="W971" s="71"/>
      <c r="Y971" s="44"/>
      <c r="Z971" s="44"/>
    </row>
    <row r="972" spans="1:26" x14ac:dyDescent="0.3">
      <c r="A972" s="44"/>
      <c r="B972" s="70"/>
      <c r="C972" s="71"/>
      <c r="D972" s="71"/>
      <c r="E972" s="71"/>
      <c r="F972" s="71"/>
      <c r="G972" s="71"/>
      <c r="H972" s="71"/>
      <c r="I972" s="71"/>
      <c r="J972" s="71"/>
      <c r="K972" s="71"/>
      <c r="L972" s="71"/>
      <c r="M972" s="72"/>
      <c r="N972" s="44"/>
      <c r="O972" s="44"/>
      <c r="P972" s="44"/>
      <c r="Q972" s="44"/>
      <c r="R972" s="44"/>
      <c r="S972" s="44"/>
      <c r="T972" s="44"/>
      <c r="U972" s="44"/>
      <c r="V972" s="71"/>
      <c r="W972" s="71"/>
      <c r="Y972" s="44"/>
      <c r="Z972" s="44"/>
    </row>
    <row r="973" spans="1:26" x14ac:dyDescent="0.3">
      <c r="A973" s="44"/>
      <c r="B973" s="70"/>
      <c r="C973" s="71"/>
      <c r="D973" s="71"/>
      <c r="E973" s="71"/>
      <c r="F973" s="71"/>
      <c r="G973" s="71"/>
      <c r="H973" s="71"/>
      <c r="I973" s="71"/>
      <c r="J973" s="71"/>
      <c r="K973" s="71"/>
      <c r="L973" s="71"/>
      <c r="M973" s="72"/>
      <c r="N973" s="44"/>
      <c r="O973" s="44"/>
      <c r="P973" s="44"/>
      <c r="Q973" s="44"/>
      <c r="R973" s="44"/>
      <c r="S973" s="44"/>
      <c r="T973" s="44"/>
      <c r="U973" s="44"/>
      <c r="V973" s="71"/>
      <c r="W973" s="71"/>
      <c r="Y973" s="44"/>
      <c r="Z973" s="44"/>
    </row>
    <row r="974" spans="1:26" x14ac:dyDescent="0.3">
      <c r="A974" s="44"/>
      <c r="B974" s="70"/>
      <c r="C974" s="71"/>
      <c r="D974" s="71"/>
      <c r="E974" s="71"/>
      <c r="F974" s="71"/>
      <c r="G974" s="71"/>
      <c r="H974" s="71"/>
      <c r="I974" s="71"/>
      <c r="J974" s="71"/>
      <c r="K974" s="71"/>
      <c r="L974" s="71"/>
      <c r="M974" s="72"/>
      <c r="N974" s="44"/>
      <c r="O974" s="44"/>
      <c r="P974" s="44"/>
      <c r="Q974" s="44"/>
      <c r="R974" s="44"/>
      <c r="S974" s="44"/>
      <c r="T974" s="44"/>
      <c r="U974" s="44"/>
      <c r="V974" s="71"/>
      <c r="W974" s="71"/>
      <c r="Y974" s="44"/>
      <c r="Z974" s="44"/>
    </row>
    <row r="975" spans="1:26" x14ac:dyDescent="0.3">
      <c r="A975" s="44"/>
      <c r="B975" s="70"/>
      <c r="C975" s="71"/>
      <c r="D975" s="71"/>
      <c r="E975" s="71"/>
      <c r="F975" s="71"/>
      <c r="G975" s="71"/>
      <c r="H975" s="71"/>
      <c r="I975" s="71"/>
      <c r="J975" s="71"/>
      <c r="K975" s="71"/>
      <c r="L975" s="71"/>
      <c r="M975" s="72"/>
      <c r="N975" s="44"/>
      <c r="O975" s="44"/>
      <c r="P975" s="44"/>
      <c r="Q975" s="44"/>
      <c r="R975" s="44"/>
      <c r="S975" s="44"/>
      <c r="T975" s="44"/>
      <c r="U975" s="44"/>
      <c r="V975" s="71"/>
      <c r="W975" s="71"/>
      <c r="Y975" s="44"/>
      <c r="Z975" s="44"/>
    </row>
    <row r="976" spans="1:26" x14ac:dyDescent="0.3">
      <c r="A976" s="44"/>
      <c r="B976" s="70"/>
      <c r="C976" s="71"/>
      <c r="D976" s="71"/>
      <c r="E976" s="71"/>
      <c r="F976" s="71"/>
      <c r="G976" s="71"/>
      <c r="H976" s="71"/>
      <c r="I976" s="71"/>
      <c r="J976" s="71"/>
      <c r="K976" s="71"/>
      <c r="L976" s="71"/>
      <c r="M976" s="72"/>
      <c r="N976" s="44"/>
      <c r="O976" s="44"/>
      <c r="P976" s="44"/>
      <c r="Q976" s="44"/>
      <c r="R976" s="44"/>
      <c r="S976" s="44"/>
      <c r="T976" s="44"/>
      <c r="U976" s="44"/>
      <c r="V976" s="71"/>
      <c r="W976" s="71"/>
      <c r="Y976" s="44"/>
      <c r="Z976" s="44"/>
    </row>
    <row r="977" spans="1:26" x14ac:dyDescent="0.3">
      <c r="A977" s="44"/>
      <c r="B977" s="70"/>
      <c r="C977" s="71"/>
      <c r="D977" s="71"/>
      <c r="E977" s="71"/>
      <c r="F977" s="71"/>
      <c r="G977" s="71"/>
      <c r="H977" s="71"/>
      <c r="I977" s="71"/>
      <c r="J977" s="71"/>
      <c r="K977" s="71"/>
      <c r="L977" s="71"/>
      <c r="M977" s="72"/>
      <c r="N977" s="44"/>
      <c r="O977" s="44"/>
      <c r="P977" s="44"/>
      <c r="Q977" s="44"/>
      <c r="R977" s="44"/>
      <c r="S977" s="44"/>
      <c r="T977" s="44"/>
      <c r="U977" s="44"/>
      <c r="V977" s="71"/>
      <c r="W977" s="71"/>
      <c r="Y977" s="44"/>
      <c r="Z977" s="44"/>
    </row>
    <row r="978" spans="1:26" x14ac:dyDescent="0.3">
      <c r="A978" s="44"/>
      <c r="B978" s="70"/>
      <c r="C978" s="71"/>
      <c r="D978" s="71"/>
      <c r="E978" s="71"/>
      <c r="F978" s="71"/>
      <c r="G978" s="71"/>
      <c r="H978" s="71"/>
      <c r="I978" s="71"/>
      <c r="J978" s="71"/>
      <c r="K978" s="71"/>
      <c r="L978" s="71"/>
      <c r="M978" s="72"/>
      <c r="N978" s="44"/>
      <c r="O978" s="44"/>
      <c r="P978" s="44"/>
      <c r="Q978" s="44"/>
      <c r="R978" s="44"/>
      <c r="S978" s="44"/>
      <c r="T978" s="44"/>
      <c r="U978" s="44"/>
      <c r="V978" s="71"/>
      <c r="W978" s="71"/>
      <c r="Y978" s="44"/>
      <c r="Z978" s="44"/>
    </row>
    <row r="979" spans="1:26" x14ac:dyDescent="0.3">
      <c r="A979" s="44"/>
      <c r="B979" s="70"/>
      <c r="C979" s="71"/>
      <c r="D979" s="71"/>
      <c r="E979" s="71"/>
      <c r="F979" s="71"/>
      <c r="G979" s="71"/>
      <c r="H979" s="71"/>
      <c r="I979" s="71"/>
      <c r="J979" s="71"/>
      <c r="K979" s="71"/>
      <c r="L979" s="71"/>
      <c r="M979" s="72"/>
      <c r="N979" s="44"/>
      <c r="O979" s="44"/>
      <c r="P979" s="44"/>
      <c r="Q979" s="44"/>
      <c r="R979" s="44"/>
      <c r="S979" s="44"/>
      <c r="T979" s="44"/>
      <c r="U979" s="44"/>
      <c r="V979" s="71"/>
      <c r="W979" s="71"/>
      <c r="Y979" s="44"/>
      <c r="Z979" s="44"/>
    </row>
    <row r="980" spans="1:26" x14ac:dyDescent="0.3">
      <c r="A980" s="44"/>
      <c r="B980" s="70"/>
      <c r="C980" s="71"/>
      <c r="D980" s="71"/>
      <c r="E980" s="71"/>
      <c r="F980" s="71"/>
      <c r="G980" s="71"/>
      <c r="H980" s="71"/>
      <c r="I980" s="71"/>
      <c r="J980" s="71"/>
      <c r="K980" s="71"/>
      <c r="L980" s="71"/>
      <c r="M980" s="72"/>
      <c r="N980" s="44"/>
      <c r="O980" s="44"/>
      <c r="P980" s="44"/>
      <c r="Q980" s="44"/>
      <c r="R980" s="44"/>
      <c r="S980" s="44"/>
      <c r="T980" s="44"/>
      <c r="U980" s="44"/>
      <c r="V980" s="71"/>
      <c r="W980" s="71"/>
      <c r="Y980" s="44"/>
      <c r="Z980" s="44"/>
    </row>
    <row r="981" spans="1:26" x14ac:dyDescent="0.3">
      <c r="A981" s="44"/>
      <c r="B981" s="70"/>
      <c r="C981" s="71"/>
      <c r="D981" s="71"/>
      <c r="E981" s="71"/>
      <c r="F981" s="71"/>
      <c r="G981" s="71"/>
      <c r="H981" s="71"/>
      <c r="I981" s="71"/>
      <c r="J981" s="71"/>
      <c r="K981" s="71"/>
      <c r="L981" s="71"/>
      <c r="M981" s="72"/>
      <c r="N981" s="44"/>
      <c r="O981" s="44"/>
      <c r="P981" s="44"/>
      <c r="Q981" s="44"/>
      <c r="R981" s="44"/>
      <c r="S981" s="44"/>
      <c r="T981" s="44"/>
      <c r="U981" s="44"/>
      <c r="V981" s="71"/>
      <c r="W981" s="71"/>
      <c r="Y981" s="44"/>
      <c r="Z981" s="44"/>
    </row>
    <row r="982" spans="1:26" x14ac:dyDescent="0.3">
      <c r="A982" s="44"/>
      <c r="B982" s="70"/>
      <c r="C982" s="71"/>
      <c r="D982" s="71"/>
      <c r="E982" s="71"/>
      <c r="F982" s="71"/>
      <c r="G982" s="71"/>
      <c r="H982" s="71"/>
      <c r="I982" s="71"/>
      <c r="J982" s="71"/>
      <c r="K982" s="71"/>
      <c r="L982" s="71"/>
      <c r="M982" s="72"/>
      <c r="N982" s="44"/>
      <c r="O982" s="44"/>
      <c r="P982" s="44"/>
      <c r="Q982" s="44"/>
      <c r="R982" s="44"/>
      <c r="S982" s="44"/>
      <c r="T982" s="44"/>
      <c r="U982" s="44"/>
      <c r="V982" s="71"/>
      <c r="W982" s="71"/>
      <c r="Y982" s="44"/>
      <c r="Z982" s="44"/>
    </row>
    <row r="983" spans="1:26" x14ac:dyDescent="0.3">
      <c r="A983" s="44"/>
      <c r="B983" s="70"/>
      <c r="C983" s="71"/>
      <c r="D983" s="71"/>
      <c r="E983" s="71"/>
      <c r="F983" s="71"/>
      <c r="G983" s="71"/>
      <c r="H983" s="71"/>
      <c r="I983" s="71"/>
      <c r="J983" s="71"/>
      <c r="K983" s="71"/>
      <c r="L983" s="71"/>
      <c r="M983" s="72"/>
      <c r="N983" s="44"/>
      <c r="O983" s="44"/>
      <c r="P983" s="44"/>
      <c r="Q983" s="44"/>
      <c r="R983" s="44"/>
      <c r="S983" s="44"/>
      <c r="T983" s="44"/>
      <c r="U983" s="44"/>
      <c r="V983" s="71"/>
      <c r="W983" s="71"/>
      <c r="Y983" s="44"/>
      <c r="Z983" s="44"/>
    </row>
    <row r="984" spans="1:26" x14ac:dyDescent="0.3">
      <c r="A984" s="44"/>
      <c r="B984" s="70"/>
      <c r="C984" s="71"/>
      <c r="D984" s="71"/>
      <c r="E984" s="71"/>
      <c r="F984" s="71"/>
      <c r="G984" s="71"/>
      <c r="H984" s="71"/>
      <c r="I984" s="71"/>
      <c r="J984" s="71"/>
      <c r="K984" s="71"/>
      <c r="L984" s="71"/>
      <c r="M984" s="72"/>
      <c r="N984" s="44"/>
      <c r="O984" s="44"/>
      <c r="P984" s="44"/>
      <c r="Q984" s="44"/>
      <c r="R984" s="44"/>
      <c r="S984" s="44"/>
      <c r="T984" s="44"/>
      <c r="U984" s="44"/>
      <c r="V984" s="71"/>
      <c r="W984" s="71"/>
      <c r="Y984" s="44"/>
      <c r="Z984" s="44"/>
    </row>
    <row r="985" spans="1:26" x14ac:dyDescent="0.3">
      <c r="A985" s="44"/>
      <c r="B985" s="70"/>
      <c r="C985" s="71"/>
      <c r="D985" s="71"/>
      <c r="E985" s="71"/>
      <c r="F985" s="71"/>
      <c r="G985" s="71"/>
      <c r="H985" s="71"/>
      <c r="I985" s="71"/>
      <c r="J985" s="71"/>
      <c r="K985" s="71"/>
      <c r="L985" s="71"/>
      <c r="M985" s="72"/>
      <c r="N985" s="44"/>
      <c r="O985" s="44"/>
      <c r="P985" s="44"/>
      <c r="Q985" s="44"/>
      <c r="R985" s="44"/>
      <c r="S985" s="44"/>
      <c r="T985" s="44"/>
      <c r="U985" s="44"/>
      <c r="V985" s="71"/>
      <c r="W985" s="71"/>
      <c r="Y985" s="44"/>
      <c r="Z985" s="44"/>
    </row>
    <row r="986" spans="1:26" x14ac:dyDescent="0.3">
      <c r="A986" s="44"/>
      <c r="B986" s="70"/>
      <c r="C986" s="71"/>
      <c r="D986" s="71"/>
      <c r="E986" s="71"/>
      <c r="F986" s="71"/>
      <c r="G986" s="71"/>
      <c r="H986" s="71"/>
      <c r="I986" s="71"/>
      <c r="J986" s="71"/>
      <c r="K986" s="71"/>
      <c r="L986" s="71"/>
      <c r="M986" s="72"/>
      <c r="N986" s="44"/>
      <c r="O986" s="44"/>
      <c r="P986" s="44"/>
      <c r="Q986" s="44"/>
      <c r="R986" s="44"/>
      <c r="S986" s="44"/>
      <c r="T986" s="44"/>
      <c r="U986" s="44"/>
      <c r="V986" s="71"/>
      <c r="W986" s="71"/>
      <c r="Y986" s="44"/>
      <c r="Z986" s="44"/>
    </row>
    <row r="987" spans="1:26" x14ac:dyDescent="0.3">
      <c r="A987" s="44"/>
      <c r="B987" s="70"/>
      <c r="C987" s="71"/>
      <c r="D987" s="71"/>
      <c r="E987" s="71"/>
      <c r="F987" s="71"/>
      <c r="G987" s="71"/>
      <c r="H987" s="71"/>
      <c r="I987" s="71"/>
      <c r="J987" s="71"/>
      <c r="K987" s="71"/>
      <c r="L987" s="71"/>
      <c r="M987" s="72"/>
      <c r="N987" s="44"/>
      <c r="O987" s="44"/>
      <c r="P987" s="44"/>
      <c r="Q987" s="44"/>
      <c r="R987" s="44"/>
      <c r="S987" s="44"/>
      <c r="T987" s="44"/>
      <c r="U987" s="44"/>
      <c r="V987" s="71"/>
      <c r="W987" s="71"/>
      <c r="Y987" s="44"/>
      <c r="Z987" s="44"/>
    </row>
    <row r="988" spans="1:26" x14ac:dyDescent="0.3">
      <c r="A988" s="44"/>
      <c r="B988" s="70"/>
      <c r="C988" s="71"/>
      <c r="D988" s="71"/>
      <c r="E988" s="71"/>
      <c r="F988" s="71"/>
      <c r="G988" s="71"/>
      <c r="H988" s="71"/>
      <c r="I988" s="71"/>
      <c r="J988" s="71"/>
      <c r="K988" s="71"/>
      <c r="L988" s="71"/>
      <c r="M988" s="72"/>
      <c r="N988" s="44"/>
      <c r="O988" s="44"/>
      <c r="P988" s="44"/>
      <c r="Q988" s="44"/>
      <c r="R988" s="44"/>
      <c r="S988" s="44"/>
      <c r="T988" s="44"/>
      <c r="U988" s="44"/>
      <c r="V988" s="71"/>
      <c r="W988" s="71"/>
      <c r="Y988" s="44"/>
      <c r="Z988" s="44"/>
    </row>
    <row r="989" spans="1:26" x14ac:dyDescent="0.3">
      <c r="A989" s="44"/>
      <c r="B989" s="70"/>
      <c r="C989" s="71"/>
      <c r="D989" s="71"/>
      <c r="E989" s="71"/>
      <c r="F989" s="71"/>
      <c r="G989" s="71"/>
      <c r="H989" s="71"/>
      <c r="I989" s="71"/>
      <c r="J989" s="71"/>
      <c r="K989" s="71"/>
      <c r="L989" s="71"/>
      <c r="M989" s="72"/>
      <c r="N989" s="44"/>
      <c r="O989" s="44"/>
      <c r="P989" s="44"/>
      <c r="Q989" s="44"/>
      <c r="R989" s="44"/>
      <c r="S989" s="44"/>
      <c r="T989" s="44"/>
      <c r="U989" s="44"/>
      <c r="V989" s="71"/>
      <c r="W989" s="71"/>
      <c r="Y989" s="44"/>
      <c r="Z989" s="44"/>
    </row>
    <row r="990" spans="1:26" x14ac:dyDescent="0.3">
      <c r="A990" s="44"/>
      <c r="B990" s="70"/>
      <c r="C990" s="71"/>
      <c r="D990" s="71"/>
      <c r="E990" s="71"/>
      <c r="F990" s="71"/>
      <c r="G990" s="71"/>
      <c r="H990" s="71"/>
      <c r="I990" s="71"/>
      <c r="J990" s="71"/>
      <c r="K990" s="71"/>
      <c r="L990" s="71"/>
      <c r="M990" s="72"/>
      <c r="N990" s="44"/>
      <c r="O990" s="44"/>
      <c r="P990" s="44"/>
      <c r="Q990" s="44"/>
      <c r="R990" s="44"/>
      <c r="S990" s="44"/>
      <c r="T990" s="44"/>
      <c r="U990" s="44"/>
      <c r="V990" s="71"/>
      <c r="W990" s="71"/>
      <c r="Y990" s="44"/>
      <c r="Z990" s="44"/>
    </row>
    <row r="991" spans="1:26" x14ac:dyDescent="0.3">
      <c r="A991" s="44"/>
      <c r="B991" s="70"/>
      <c r="C991" s="71"/>
      <c r="D991" s="71"/>
      <c r="E991" s="71"/>
      <c r="F991" s="71"/>
      <c r="G991" s="71"/>
      <c r="H991" s="71"/>
      <c r="I991" s="71"/>
      <c r="J991" s="71"/>
      <c r="K991" s="71"/>
      <c r="L991" s="71"/>
      <c r="M991" s="72"/>
      <c r="N991" s="44"/>
      <c r="O991" s="44"/>
      <c r="P991" s="44"/>
      <c r="Q991" s="44"/>
      <c r="R991" s="44"/>
      <c r="S991" s="44"/>
      <c r="T991" s="44"/>
      <c r="U991" s="44"/>
      <c r="V991" s="71"/>
      <c r="W991" s="71"/>
      <c r="Y991" s="44"/>
      <c r="Z991" s="44"/>
    </row>
    <row r="992" spans="1:26" x14ac:dyDescent="0.3">
      <c r="A992" s="44"/>
      <c r="B992" s="70"/>
      <c r="C992" s="71"/>
      <c r="D992" s="71"/>
      <c r="E992" s="71"/>
      <c r="F992" s="71"/>
      <c r="G992" s="71"/>
      <c r="H992" s="71"/>
      <c r="I992" s="71"/>
      <c r="J992" s="71"/>
      <c r="K992" s="71"/>
      <c r="L992" s="71"/>
      <c r="M992" s="72"/>
      <c r="N992" s="44"/>
      <c r="O992" s="44"/>
      <c r="P992" s="44"/>
      <c r="Q992" s="44"/>
      <c r="R992" s="44"/>
      <c r="S992" s="44"/>
      <c r="T992" s="44"/>
      <c r="U992" s="44"/>
      <c r="V992" s="71"/>
      <c r="W992" s="71"/>
      <c r="Y992" s="44"/>
      <c r="Z992" s="44"/>
    </row>
    <row r="993" spans="1:26" x14ac:dyDescent="0.3">
      <c r="A993" s="44"/>
      <c r="B993" s="70"/>
      <c r="C993" s="71"/>
      <c r="D993" s="71"/>
      <c r="E993" s="71"/>
      <c r="F993" s="71"/>
      <c r="G993" s="71"/>
      <c r="H993" s="71"/>
      <c r="I993" s="71"/>
      <c r="J993" s="71"/>
      <c r="K993" s="71"/>
      <c r="L993" s="71"/>
      <c r="M993" s="72"/>
      <c r="N993" s="44"/>
      <c r="O993" s="44"/>
      <c r="P993" s="44"/>
      <c r="Q993" s="44"/>
      <c r="R993" s="44"/>
      <c r="S993" s="44"/>
      <c r="T993" s="44"/>
      <c r="U993" s="44"/>
      <c r="V993" s="71"/>
      <c r="W993" s="71"/>
      <c r="Y993" s="44"/>
      <c r="Z993" s="44"/>
    </row>
    <row r="994" spans="1:26" x14ac:dyDescent="0.3">
      <c r="A994" s="44"/>
      <c r="B994" s="70"/>
      <c r="C994" s="71"/>
      <c r="D994" s="71"/>
      <c r="E994" s="71"/>
      <c r="F994" s="71"/>
      <c r="G994" s="71"/>
      <c r="H994" s="71"/>
      <c r="I994" s="71"/>
      <c r="J994" s="71"/>
      <c r="K994" s="71"/>
      <c r="L994" s="71"/>
      <c r="M994" s="72"/>
      <c r="N994" s="44"/>
      <c r="O994" s="44"/>
      <c r="P994" s="44"/>
      <c r="Q994" s="44"/>
      <c r="R994" s="44"/>
      <c r="S994" s="44"/>
      <c r="T994" s="44"/>
      <c r="U994" s="44"/>
      <c r="V994" s="71"/>
      <c r="W994" s="71"/>
      <c r="Y994" s="44"/>
      <c r="Z994" s="44"/>
    </row>
    <row r="995" spans="1:26" x14ac:dyDescent="0.3">
      <c r="A995" s="44"/>
      <c r="B995" s="70"/>
      <c r="C995" s="71"/>
      <c r="D995" s="71"/>
      <c r="E995" s="71"/>
      <c r="F995" s="71"/>
      <c r="G995" s="71"/>
      <c r="H995" s="71"/>
      <c r="I995" s="71"/>
      <c r="J995" s="71"/>
      <c r="K995" s="71"/>
      <c r="L995" s="71"/>
      <c r="M995" s="72"/>
      <c r="N995" s="44"/>
      <c r="O995" s="44"/>
      <c r="P995" s="44"/>
      <c r="Q995" s="44"/>
      <c r="R995" s="44"/>
      <c r="S995" s="44"/>
      <c r="T995" s="44"/>
      <c r="U995" s="44"/>
      <c r="V995" s="71"/>
      <c r="W995" s="71"/>
      <c r="Y995" s="44"/>
      <c r="Z995" s="44"/>
    </row>
    <row r="996" spans="1:26" x14ac:dyDescent="0.3">
      <c r="A996" s="44"/>
      <c r="B996" s="70"/>
      <c r="C996" s="71"/>
      <c r="D996" s="71"/>
      <c r="E996" s="71"/>
      <c r="F996" s="71"/>
      <c r="G996" s="71"/>
      <c r="H996" s="71"/>
      <c r="I996" s="71"/>
      <c r="J996" s="71"/>
      <c r="K996" s="71"/>
      <c r="L996" s="71"/>
      <c r="M996" s="72"/>
      <c r="N996" s="44"/>
      <c r="O996" s="44"/>
      <c r="P996" s="44"/>
      <c r="Q996" s="44"/>
      <c r="R996" s="44"/>
      <c r="S996" s="44"/>
      <c r="T996" s="44"/>
      <c r="U996" s="44"/>
      <c r="V996" s="71"/>
      <c r="W996" s="71"/>
      <c r="Y996" s="44"/>
      <c r="Z996" s="44"/>
    </row>
    <row r="997" spans="1:26" x14ac:dyDescent="0.3">
      <c r="A997" s="44"/>
      <c r="B997" s="70"/>
      <c r="C997" s="71"/>
      <c r="D997" s="71"/>
      <c r="E997" s="71"/>
      <c r="F997" s="71"/>
      <c r="G997" s="71"/>
      <c r="H997" s="71"/>
      <c r="I997" s="71"/>
      <c r="J997" s="71"/>
      <c r="K997" s="71"/>
      <c r="L997" s="71"/>
      <c r="M997" s="72"/>
      <c r="N997" s="44"/>
      <c r="O997" s="44"/>
      <c r="P997" s="44"/>
      <c r="Q997" s="44"/>
      <c r="R997" s="44"/>
      <c r="S997" s="44"/>
      <c r="T997" s="44"/>
      <c r="U997" s="44"/>
      <c r="V997" s="71"/>
      <c r="W997" s="71"/>
      <c r="Y997" s="44"/>
      <c r="Z997" s="44"/>
    </row>
    <row r="998" spans="1:26" x14ac:dyDescent="0.3">
      <c r="A998" s="44"/>
      <c r="B998" s="70"/>
      <c r="C998" s="71"/>
      <c r="D998" s="71"/>
      <c r="E998" s="71"/>
      <c r="F998" s="71"/>
      <c r="G998" s="71"/>
      <c r="H998" s="71"/>
      <c r="I998" s="71"/>
      <c r="J998" s="71"/>
      <c r="K998" s="71"/>
      <c r="L998" s="71"/>
      <c r="M998" s="72"/>
      <c r="N998" s="44"/>
      <c r="O998" s="44"/>
      <c r="P998" s="44"/>
      <c r="Q998" s="44"/>
      <c r="R998" s="44"/>
      <c r="S998" s="44"/>
      <c r="T998" s="44"/>
      <c r="U998" s="44"/>
      <c r="V998" s="71"/>
      <c r="W998" s="71"/>
      <c r="Y998" s="44"/>
      <c r="Z998" s="44"/>
    </row>
    <row r="999" spans="1:26" x14ac:dyDescent="0.3">
      <c r="A999" s="44"/>
      <c r="B999" s="70"/>
      <c r="C999" s="71"/>
      <c r="D999" s="71"/>
      <c r="E999" s="71"/>
      <c r="F999" s="71"/>
      <c r="G999" s="71"/>
      <c r="H999" s="71"/>
      <c r="I999" s="71"/>
      <c r="J999" s="71"/>
      <c r="K999" s="71"/>
      <c r="L999" s="71"/>
      <c r="M999" s="72"/>
      <c r="N999" s="44"/>
      <c r="O999" s="44"/>
      <c r="P999" s="44"/>
      <c r="Q999" s="44"/>
      <c r="R999" s="44"/>
      <c r="S999" s="44"/>
      <c r="T999" s="44"/>
      <c r="U999" s="44"/>
      <c r="V999" s="71"/>
      <c r="W999" s="71"/>
      <c r="Y999" s="44"/>
      <c r="Z999" s="44"/>
    </row>
    <row r="1000" spans="1:26" x14ac:dyDescent="0.3">
      <c r="A1000" s="44"/>
      <c r="B1000" s="70"/>
      <c r="C1000" s="71"/>
      <c r="D1000" s="71"/>
      <c r="E1000" s="71"/>
      <c r="F1000" s="71"/>
      <c r="G1000" s="71"/>
      <c r="H1000" s="71"/>
      <c r="I1000" s="71"/>
      <c r="J1000" s="71"/>
      <c r="K1000" s="71"/>
      <c r="L1000" s="71"/>
      <c r="M1000" s="72"/>
      <c r="N1000" s="44"/>
      <c r="O1000" s="44"/>
      <c r="P1000" s="44"/>
      <c r="Q1000" s="44"/>
      <c r="R1000" s="44"/>
      <c r="S1000" s="44"/>
      <c r="T1000" s="44"/>
      <c r="U1000" s="44"/>
      <c r="V1000" s="71"/>
      <c r="W1000" s="71"/>
      <c r="Y1000" s="44"/>
      <c r="Z1000" s="44"/>
    </row>
  </sheetData>
  <autoFilter ref="A1:Z405" xr:uid="{BC452C51-6E18-418F-ADDE-5E2A281250C0}"/>
  <sortState xmlns:xlrd2="http://schemas.microsoft.com/office/spreadsheetml/2017/richdata2" ref="A2:Z405">
    <sortCondition ref="A405"/>
  </sortState>
  <conditionalFormatting sqref="A1:A392 A406:A1048576">
    <cfRule type="duplicateValues" dxfId="11" priority="46"/>
  </conditionalFormatting>
  <conditionalFormatting sqref="A1:A404 A406:A1048576">
    <cfRule type="duplicateValues" dxfId="10" priority="45"/>
  </conditionalFormatting>
  <conditionalFormatting sqref="A1:A1048576">
    <cfRule type="duplicateValues" dxfId="9" priority="4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9248E-447C-4836-8E2C-91E6AFE42FFA}">
  <sheetPr codeName="List2">
    <tabColor rgb="FFCCECFF"/>
  </sheetPr>
  <dimension ref="A1:H20"/>
  <sheetViews>
    <sheetView topLeftCell="A12" zoomScale="145" zoomScaleNormal="145" workbookViewId="0">
      <selection activeCell="A15" sqref="A15"/>
    </sheetView>
  </sheetViews>
  <sheetFormatPr defaultRowHeight="14.4" x14ac:dyDescent="0.3"/>
  <cols>
    <col min="1" max="5" width="13.44140625" customWidth="1"/>
    <col min="6" max="6" width="14.5546875" customWidth="1"/>
    <col min="7" max="7" width="13.44140625" customWidth="1"/>
    <col min="8" max="8" width="15.5546875" customWidth="1"/>
  </cols>
  <sheetData>
    <row r="1" spans="1:8" x14ac:dyDescent="0.3">
      <c r="A1" s="1" t="s">
        <v>4607</v>
      </c>
      <c r="B1" s="1" t="s">
        <v>4608</v>
      </c>
      <c r="C1" s="1" t="s">
        <v>4609</v>
      </c>
      <c r="D1" s="1" t="s">
        <v>4610</v>
      </c>
      <c r="E1" s="1" t="s">
        <v>4611</v>
      </c>
      <c r="F1" s="1" t="s">
        <v>4612</v>
      </c>
      <c r="G1" s="1" t="s">
        <v>4613</v>
      </c>
      <c r="H1" s="1" t="s">
        <v>4614</v>
      </c>
    </row>
    <row r="2" spans="1:8" ht="15.6" x14ac:dyDescent="0.3">
      <c r="A2" s="80" t="s">
        <v>4648</v>
      </c>
      <c r="B2" s="81" t="s">
        <v>4687</v>
      </c>
      <c r="C2" s="80" t="s">
        <v>4615</v>
      </c>
      <c r="D2" s="81" t="s">
        <v>4688</v>
      </c>
      <c r="E2" s="80" t="s">
        <v>4652</v>
      </c>
      <c r="F2" s="81" t="s">
        <v>4689</v>
      </c>
      <c r="G2" s="80" t="s">
        <v>4669</v>
      </c>
      <c r="H2" s="81" t="s">
        <v>4690</v>
      </c>
    </row>
    <row r="3" spans="1:8" ht="15.6" x14ac:dyDescent="0.3">
      <c r="A3" s="80" t="s">
        <v>4649</v>
      </c>
      <c r="B3" s="81" t="s">
        <v>4691</v>
      </c>
      <c r="C3" s="80" t="s">
        <v>4616</v>
      </c>
      <c r="D3" s="81" t="s">
        <v>4692</v>
      </c>
      <c r="E3" s="80" t="s">
        <v>4647</v>
      </c>
      <c r="F3" s="81" t="s">
        <v>4693</v>
      </c>
      <c r="G3" s="80" t="s">
        <v>4670</v>
      </c>
      <c r="H3" s="81" t="s">
        <v>4694</v>
      </c>
    </row>
    <row r="4" spans="1:8" ht="15.6" x14ac:dyDescent="0.3">
      <c r="A4" s="80" t="s">
        <v>4650</v>
      </c>
      <c r="B4" s="81" t="s">
        <v>4695</v>
      </c>
      <c r="C4" s="80" t="s">
        <v>4617</v>
      </c>
      <c r="D4" s="81" t="s">
        <v>4696</v>
      </c>
      <c r="E4" s="80" t="s">
        <v>4653</v>
      </c>
      <c r="F4" s="81" t="s">
        <v>4697</v>
      </c>
      <c r="G4" s="80" t="s">
        <v>4671</v>
      </c>
      <c r="H4" s="81" t="s">
        <v>4698</v>
      </c>
    </row>
    <row r="5" spans="1:8" ht="15.6" x14ac:dyDescent="0.3">
      <c r="A5" s="80" t="s">
        <v>4651</v>
      </c>
      <c r="B5" s="81" t="s">
        <v>4699</v>
      </c>
      <c r="C5" s="80" t="s">
        <v>4618</v>
      </c>
      <c r="D5" s="81" t="s">
        <v>4700</v>
      </c>
      <c r="E5" s="80" t="s">
        <v>4654</v>
      </c>
      <c r="F5" s="81" t="s">
        <v>4701</v>
      </c>
      <c r="G5" s="80" t="s">
        <v>4672</v>
      </c>
      <c r="H5" s="81" t="s">
        <v>4702</v>
      </c>
    </row>
    <row r="6" spans="1:8" ht="15.6" x14ac:dyDescent="0.3">
      <c r="A6" s="80" t="s">
        <v>4619</v>
      </c>
      <c r="B6" s="81" t="s">
        <v>4703</v>
      </c>
      <c r="C6" s="80" t="s">
        <v>4633</v>
      </c>
      <c r="D6" s="81" t="s">
        <v>4704</v>
      </c>
      <c r="E6" s="80" t="s">
        <v>4655</v>
      </c>
      <c r="F6" s="81" t="s">
        <v>4705</v>
      </c>
      <c r="G6" s="80" t="s">
        <v>4673</v>
      </c>
      <c r="H6" s="81" t="s">
        <v>4706</v>
      </c>
    </row>
    <row r="7" spans="1:8" ht="15.6" x14ac:dyDescent="0.3">
      <c r="A7" s="80" t="s">
        <v>4620</v>
      </c>
      <c r="B7" s="81" t="s">
        <v>4707</v>
      </c>
      <c r="C7" s="80" t="s">
        <v>4634</v>
      </c>
      <c r="D7" s="81" t="s">
        <v>4708</v>
      </c>
      <c r="E7" s="80" t="s">
        <v>4656</v>
      </c>
      <c r="F7" s="81" t="s">
        <v>4709</v>
      </c>
      <c r="G7" s="80" t="s">
        <v>4674</v>
      </c>
      <c r="H7" s="81" t="s">
        <v>4710</v>
      </c>
    </row>
    <row r="8" spans="1:8" ht="15.6" x14ac:dyDescent="0.3">
      <c r="A8" s="80" t="s">
        <v>4621</v>
      </c>
      <c r="B8" s="81" t="s">
        <v>4711</v>
      </c>
      <c r="C8" s="80" t="s">
        <v>4635</v>
      </c>
      <c r="D8" s="81" t="s">
        <v>4712</v>
      </c>
      <c r="E8" s="80" t="s">
        <v>4657</v>
      </c>
      <c r="F8" s="81" t="s">
        <v>4713</v>
      </c>
      <c r="G8" s="80" t="s">
        <v>4675</v>
      </c>
      <c r="H8" s="81" t="s">
        <v>4714</v>
      </c>
    </row>
    <row r="9" spans="1:8" ht="15.6" x14ac:dyDescent="0.3">
      <c r="A9" s="80" t="s">
        <v>4622</v>
      </c>
      <c r="B9" s="81" t="s">
        <v>4715</v>
      </c>
      <c r="C9" s="80" t="s">
        <v>4636</v>
      </c>
      <c r="D9" s="81" t="s">
        <v>4716</v>
      </c>
      <c r="E9" s="80" t="s">
        <v>4658</v>
      </c>
      <c r="F9" s="81" t="s">
        <v>4717</v>
      </c>
      <c r="G9" s="80" t="s">
        <v>4676</v>
      </c>
      <c r="H9" s="81" t="s">
        <v>4718</v>
      </c>
    </row>
    <row r="10" spans="1:8" ht="15.6" x14ac:dyDescent="0.3">
      <c r="A10" s="80" t="s">
        <v>4623</v>
      </c>
      <c r="B10" s="81" t="s">
        <v>4719</v>
      </c>
      <c r="C10" s="80" t="s">
        <v>4637</v>
      </c>
      <c r="D10" s="81" t="s">
        <v>4720</v>
      </c>
      <c r="E10" s="80" t="s">
        <v>4659</v>
      </c>
      <c r="F10" s="81" t="s">
        <v>4721</v>
      </c>
      <c r="G10" s="80" t="s">
        <v>4677</v>
      </c>
      <c r="H10" s="81" t="s">
        <v>4722</v>
      </c>
    </row>
    <row r="11" spans="1:8" ht="15.6" x14ac:dyDescent="0.3">
      <c r="A11" s="80" t="s">
        <v>4624</v>
      </c>
      <c r="B11" s="81" t="s">
        <v>4723</v>
      </c>
      <c r="C11" s="80" t="s">
        <v>4638</v>
      </c>
      <c r="D11" s="81" t="s">
        <v>4724</v>
      </c>
      <c r="E11" s="80" t="s">
        <v>4660</v>
      </c>
      <c r="F11" s="81" t="s">
        <v>4725</v>
      </c>
      <c r="G11" s="80" t="s">
        <v>4678</v>
      </c>
      <c r="H11" s="81" t="s">
        <v>4726</v>
      </c>
    </row>
    <row r="12" spans="1:8" ht="15.6" x14ac:dyDescent="0.3">
      <c r="A12" s="101" t="s">
        <v>4794</v>
      </c>
      <c r="B12" t="s">
        <v>4797</v>
      </c>
      <c r="C12" s="101" t="s">
        <v>4793</v>
      </c>
      <c r="D12" t="s">
        <v>4798</v>
      </c>
      <c r="E12" s="101" t="s">
        <v>4795</v>
      </c>
      <c r="F12" s="81" t="s">
        <v>4799</v>
      </c>
      <c r="G12" s="101" t="s">
        <v>4796</v>
      </c>
      <c r="H12" s="81" t="s">
        <v>4800</v>
      </c>
    </row>
    <row r="13" spans="1:8" ht="15.6" x14ac:dyDescent="0.3">
      <c r="A13" s="80" t="s">
        <v>4625</v>
      </c>
      <c r="B13" s="81" t="s">
        <v>4727</v>
      </c>
      <c r="C13" s="80" t="s">
        <v>4639</v>
      </c>
      <c r="D13" s="81" t="s">
        <v>4728</v>
      </c>
      <c r="E13" s="80" t="s">
        <v>4661</v>
      </c>
      <c r="F13" s="81" t="s">
        <v>4729</v>
      </c>
      <c r="G13" s="80" t="s">
        <v>4679</v>
      </c>
      <c r="H13" s="81" t="s">
        <v>4730</v>
      </c>
    </row>
    <row r="14" spans="1:8" ht="15.6" x14ac:dyDescent="0.3">
      <c r="A14" s="80" t="s">
        <v>4626</v>
      </c>
      <c r="B14" s="81" t="s">
        <v>4731</v>
      </c>
      <c r="C14" s="80" t="s">
        <v>4640</v>
      </c>
      <c r="D14" s="81" t="s">
        <v>4732</v>
      </c>
      <c r="E14" s="80" t="s">
        <v>4662</v>
      </c>
      <c r="F14" s="81" t="s">
        <v>4733</v>
      </c>
      <c r="G14" s="80" t="s">
        <v>4680</v>
      </c>
      <c r="H14" s="81" t="s">
        <v>4734</v>
      </c>
    </row>
    <row r="15" spans="1:8" ht="15.6" x14ac:dyDescent="0.3">
      <c r="A15" s="80" t="s">
        <v>4627</v>
      </c>
      <c r="B15" s="81" t="s">
        <v>4735</v>
      </c>
      <c r="C15" s="80" t="s">
        <v>4641</v>
      </c>
      <c r="D15" s="81" t="s">
        <v>4736</v>
      </c>
      <c r="E15" s="80" t="s">
        <v>4663</v>
      </c>
      <c r="F15" s="81" t="s">
        <v>4737</v>
      </c>
      <c r="G15" s="80" t="s">
        <v>4681</v>
      </c>
      <c r="H15" s="81" t="s">
        <v>4738</v>
      </c>
    </row>
    <row r="16" spans="1:8" ht="15.6" x14ac:dyDescent="0.3">
      <c r="A16" s="80" t="s">
        <v>4628</v>
      </c>
      <c r="B16" s="81" t="s">
        <v>4739</v>
      </c>
      <c r="C16" s="80" t="s">
        <v>4642</v>
      </c>
      <c r="D16" s="81" t="s">
        <v>4740</v>
      </c>
      <c r="E16" s="80" t="s">
        <v>4664</v>
      </c>
      <c r="F16" s="81" t="s">
        <v>4741</v>
      </c>
      <c r="G16" s="80" t="s">
        <v>4682</v>
      </c>
      <c r="H16" s="81" t="s">
        <v>4742</v>
      </c>
    </row>
    <row r="17" spans="1:8" ht="15.6" x14ac:dyDescent="0.3">
      <c r="A17" s="80" t="s">
        <v>4629</v>
      </c>
      <c r="B17" s="81" t="s">
        <v>4743</v>
      </c>
      <c r="C17" s="80" t="s">
        <v>4643</v>
      </c>
      <c r="D17" s="81" t="s">
        <v>4744</v>
      </c>
      <c r="E17" s="80" t="s">
        <v>4665</v>
      </c>
      <c r="F17" s="81" t="s">
        <v>4745</v>
      </c>
      <c r="G17" s="80" t="s">
        <v>4683</v>
      </c>
      <c r="H17" s="81" t="s">
        <v>4746</v>
      </c>
    </row>
    <row r="18" spans="1:8" ht="15.6" x14ac:dyDescent="0.3">
      <c r="A18" s="80" t="s">
        <v>4630</v>
      </c>
      <c r="B18" s="81" t="s">
        <v>4747</v>
      </c>
      <c r="C18" s="80" t="s">
        <v>4644</v>
      </c>
      <c r="D18" s="81" t="s">
        <v>4748</v>
      </c>
      <c r="E18" s="80" t="s">
        <v>4666</v>
      </c>
      <c r="F18" s="81" t="s">
        <v>4749</v>
      </c>
      <c r="G18" s="80" t="s">
        <v>4684</v>
      </c>
      <c r="H18" s="81" t="s">
        <v>4750</v>
      </c>
    </row>
    <row r="19" spans="1:8" ht="15.6" x14ac:dyDescent="0.3">
      <c r="A19" s="80" t="s">
        <v>4631</v>
      </c>
      <c r="B19" s="81" t="s">
        <v>4751</v>
      </c>
      <c r="C19" s="80" t="s">
        <v>4645</v>
      </c>
      <c r="D19" s="81" t="s">
        <v>4752</v>
      </c>
      <c r="E19" s="80" t="s">
        <v>4667</v>
      </c>
      <c r="F19" s="81" t="s">
        <v>4753</v>
      </c>
      <c r="G19" s="80" t="s">
        <v>4685</v>
      </c>
      <c r="H19" s="81" t="s">
        <v>4754</v>
      </c>
    </row>
    <row r="20" spans="1:8" ht="15.6" x14ac:dyDescent="0.3">
      <c r="A20" s="80" t="s">
        <v>4632</v>
      </c>
      <c r="B20" s="81" t="s">
        <v>4755</v>
      </c>
      <c r="C20" s="80" t="s">
        <v>4646</v>
      </c>
      <c r="D20" s="81" t="s">
        <v>4756</v>
      </c>
      <c r="E20" s="80" t="s">
        <v>4668</v>
      </c>
      <c r="F20" s="81" t="s">
        <v>4757</v>
      </c>
      <c r="G20" s="80" t="s">
        <v>4686</v>
      </c>
      <c r="H20" s="81" t="s">
        <v>4758</v>
      </c>
    </row>
  </sheetData>
  <autoFilter ref="A1:H1" xr:uid="{37C9248E-447C-4836-8E2C-91E6AFE42FFA}"/>
  <sortState xmlns:xlrd2="http://schemas.microsoft.com/office/spreadsheetml/2017/richdata2" ref="A2:H20">
    <sortCondition ref="A20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D9BA0-3C6E-4543-89FC-9845B2371280}">
  <sheetPr codeName="List3">
    <tabColor rgb="FFCCECFF"/>
  </sheetPr>
  <dimension ref="A1:X140"/>
  <sheetViews>
    <sheetView zoomScale="98" zoomScaleNormal="115" workbookViewId="0">
      <selection activeCell="A2" sqref="A2"/>
    </sheetView>
  </sheetViews>
  <sheetFormatPr defaultRowHeight="15.6" outlineLevelRow="1" x14ac:dyDescent="0.3"/>
  <cols>
    <col min="1" max="1" width="15.21875" style="4" customWidth="1"/>
    <col min="2" max="2" width="24" style="4" customWidth="1"/>
    <col min="3" max="14" width="7.21875" style="4" customWidth="1"/>
    <col min="15" max="15" width="1.77734375" style="4" customWidth="1"/>
    <col min="16" max="16" width="85.5546875" style="4" customWidth="1"/>
    <col min="17" max="17" width="4.77734375" style="4" customWidth="1"/>
    <col min="18" max="20" width="12.33203125" style="4" customWidth="1"/>
    <col min="21" max="21" width="3.33203125" style="4" customWidth="1"/>
    <col min="22" max="22" width="45.21875" style="4" customWidth="1"/>
    <col min="23" max="23" width="3.6640625" style="4" customWidth="1"/>
    <col min="24" max="24" width="46.44140625" style="4" customWidth="1"/>
    <col min="25" max="16384" width="8.88671875" style="4"/>
  </cols>
  <sheetData>
    <row r="1" spans="1:6" x14ac:dyDescent="0.3">
      <c r="F1" s="9" t="s">
        <v>4790</v>
      </c>
    </row>
    <row r="2" spans="1:6" outlineLevel="1" x14ac:dyDescent="0.3">
      <c r="A2" s="26">
        <f>'HP &gt; SL'!D8</f>
        <v>0</v>
      </c>
      <c r="B2" s="17" t="s">
        <v>1214</v>
      </c>
    </row>
    <row r="3" spans="1:6" outlineLevel="1" x14ac:dyDescent="0.3">
      <c r="A3" s="18">
        <f>IFERROR(LEFT(A2,(SEARCH(" ",A2,1))),A2)</f>
        <v>0</v>
      </c>
      <c r="B3" s="17" t="s">
        <v>1213</v>
      </c>
    </row>
    <row r="4" spans="1:6" outlineLevel="1" x14ac:dyDescent="0.3">
      <c r="A4" s="2" t="str">
        <f>IFERROR(RIGHT(A2,(LEN(A2)-LEN(A3))),"")</f>
        <v/>
      </c>
      <c r="B4" s="17" t="s">
        <v>1165</v>
      </c>
    </row>
    <row r="5" spans="1:6" outlineLevel="1" x14ac:dyDescent="0.3">
      <c r="A5" s="19" t="str">
        <f>IFERROR(IF(OR(LEFT(A4,2)="CH",LEFT(A4,2)="SH",LEFT(A4,2)="ZH"),RIGHT(A4,LEN(A4)-IF(RIGHT(A4,2)="SH",2,2)),RIGHT(A4,LEN(A4)-1)),"")</f>
        <v/>
      </c>
      <c r="B5" s="17" t="s">
        <v>1215</v>
      </c>
    </row>
    <row r="6" spans="1:6" outlineLevel="1" x14ac:dyDescent="0.3">
      <c r="A6" s="19" t="str">
        <f>IF(OR(RIGHT(A5,1)="N", RIGHT(A5,2)="NG"), LEFT(A5, LEN(A5)-IF(RIGHT(A5,2)="NG",2,1)), A5)</f>
        <v/>
      </c>
      <c r="B6" s="17" t="s">
        <v>1216</v>
      </c>
    </row>
    <row r="7" spans="1:6" outlineLevel="1" x14ac:dyDescent="0.3">
      <c r="A7" s="20">
        <f>MAX(IFERROR(SEARCH("CH",LEFT(A4,2),1),0),IFERROR(SEARCH("SH",LEFT(A4,2),1),0),IFERROR(SEARCH("ZH",LEFT(A4,2),1),0))</f>
        <v>0</v>
      </c>
      <c r="B7" s="17" t="s">
        <v>1226</v>
      </c>
    </row>
    <row r="8" spans="1:6" outlineLevel="1" x14ac:dyDescent="0.3">
      <c r="A8" s="21">
        <f>IF(A7&gt;0,1,0)</f>
        <v>0</v>
      </c>
      <c r="B8" s="17" t="s">
        <v>1227</v>
      </c>
    </row>
    <row r="9" spans="1:6" outlineLevel="1" x14ac:dyDescent="0.3">
      <c r="A9" s="20">
        <f>MAX(IFERROR(SEARCH("CH",A6,1),0),IFERROR(SEARCH("SH",A6,1),0),IFERROR(SEARCH("ZH",A6,1),0))</f>
        <v>0</v>
      </c>
      <c r="B9" s="17" t="s">
        <v>1228</v>
      </c>
    </row>
    <row r="10" spans="1:6" outlineLevel="1" x14ac:dyDescent="0.3">
      <c r="A10" s="21">
        <f>IF(A9&gt;0,1,0)</f>
        <v>0</v>
      </c>
      <c r="B10" s="17" t="s">
        <v>1217</v>
      </c>
    </row>
    <row r="11" spans="1:6" outlineLevel="1" x14ac:dyDescent="0.3">
      <c r="A11" s="20">
        <f>IFERROR(SEARCH(".",A6,1),0)</f>
        <v>0</v>
      </c>
      <c r="B11" s="17" t="s">
        <v>1169</v>
      </c>
    </row>
    <row r="12" spans="1:6" outlineLevel="1" x14ac:dyDescent="0.3">
      <c r="A12" s="21">
        <f>IF(A11&gt;0,1,0)</f>
        <v>0</v>
      </c>
      <c r="B12" s="17" t="s">
        <v>1218</v>
      </c>
    </row>
    <row r="13" spans="1:6" outlineLevel="1" x14ac:dyDescent="0.3">
      <c r="A13" s="20">
        <f>(MAX(IFERROR(SEARCH("NN",A6,1),0),IFERROR(SEARCH("GG",A6,1),0)))</f>
        <v>0</v>
      </c>
      <c r="B13" s="17" t="s">
        <v>1219</v>
      </c>
    </row>
    <row r="14" spans="1:6" outlineLevel="1" x14ac:dyDescent="0.3">
      <c r="A14" s="21">
        <f>IF(A13&gt;0,1,0)</f>
        <v>0</v>
      </c>
      <c r="B14" s="17" t="s">
        <v>1220</v>
      </c>
    </row>
    <row r="15" spans="1:6" outlineLevel="1" x14ac:dyDescent="0.3">
      <c r="A15" s="20">
        <f>IFERROR(SEARCH("NGN",A6,1),0)</f>
        <v>0</v>
      </c>
      <c r="B15" s="17" t="s">
        <v>1221</v>
      </c>
    </row>
    <row r="16" spans="1:6" outlineLevel="1" x14ac:dyDescent="0.3">
      <c r="A16" s="21">
        <f>IF(A15&gt;0,1,0)</f>
        <v>0</v>
      </c>
      <c r="B16" s="17" t="s">
        <v>1222</v>
      </c>
    </row>
    <row r="17" spans="1:16" outlineLevel="1" x14ac:dyDescent="0.3">
      <c r="A17" s="22">
        <f>IF(A9&gt;0,A9,A18)</f>
        <v>0</v>
      </c>
      <c r="B17" s="17" t="s">
        <v>1223</v>
      </c>
    </row>
    <row r="18" spans="1:16" outlineLevel="1" x14ac:dyDescent="0.3">
      <c r="A18" s="23">
        <f>MAX(IFERROR(SEARCH("b", A6),0),IFERROR(SEARCH("c", A6),0),IFERROR(SEARCH("d", A6),0),IFERROR(SEARCH("f", A6),0),IFERROR(SEARCH("h", A6),0),IFERROR(SEARCH("j", A6),0),IFERROR(SEARCH("k", A6),0),IFERROR(SEARCH("l", A6),0),IFERROR(SEARCH("m", A6),0),IFERROR(SEARCH("p", A6),0),IFERROR(SEARCH("q", A6),0),IFERROR(SEARCH("r", A6),0),IFERROR(SEARCH("s", A6),0),IFERROR(SEARCH("t", A6),0),IFERROR(SEARCH("w", A6),0),IFERROR(SEARCH("x", A6),0),IFERROR(SEARCH("y", A6),0),IFERROR(SEARCH("z", A6),0),IFERROR(SEARCH("g", A6),0),IFERROR(SEARCH("n", A6),0),IFERROR(SEARCH(".", A6),0))</f>
        <v>0</v>
      </c>
      <c r="B18" s="17" t="s">
        <v>1224</v>
      </c>
    </row>
    <row r="19" spans="1:16" outlineLevel="1" x14ac:dyDescent="0.3">
      <c r="A19" s="24">
        <f>MIN(IFERROR(SEARCH("b", A6),9),IFERROR(SEARCH("c", A6),9),IFERROR(SEARCH("d", A6),9),IFERROR(SEARCH("f", A6),9),IFERROR(SEARCH("h", A6),9),IFERROR(SEARCH("j", A6),9),IFERROR(SEARCH("k", A6),9),IFERROR(SEARCH("l", A6),9),IFERROR(SEARCH("m", A6),9),IFERROR(SEARCH("p", A6),9),IFERROR(SEARCH("q", A6),9),IFERROR(SEARCH("r", A6),9),IFERROR(SEARCH("s", A6),9),IFERROR(SEARCH("t", A6),9),IFERROR(SEARCH("w", A6),9),IFERROR(SEARCH("x", A6),9),IFERROR(SEARCH("y", A6),9),IFERROR(SEARCH("z", A6),9),IFERROR(SEARCH("g", A6),9),IFERROR(SEARCH("n", A6),9),IFERROR(SEARCH(".", A6),9))</f>
        <v>9</v>
      </c>
      <c r="B19" s="17" t="s">
        <v>1225</v>
      </c>
    </row>
    <row r="20" spans="1:16" x14ac:dyDescent="0.3">
      <c r="B20" s="17"/>
    </row>
    <row r="21" spans="1:16" x14ac:dyDescent="0.3">
      <c r="A21" s="30">
        <f>A2</f>
        <v>0</v>
      </c>
      <c r="B21" s="25" t="s">
        <v>1232</v>
      </c>
    </row>
    <row r="22" spans="1:16" x14ac:dyDescent="0.3">
      <c r="A22" s="30">
        <f>IFERROR((LEFT(A2,SEARCH(" ",A2)-1)),A2)</f>
        <v>0</v>
      </c>
      <c r="B22" s="25" t="s">
        <v>1233</v>
      </c>
      <c r="G22" s="4" t="e">
        <f>D32</f>
        <v>#N/A</v>
      </c>
      <c r="I22" s="4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(LEFT(VLOOKUP(A22,baza!A:L,1,0),1)),"p","s"),"t","s"),"k","s"),"c","s"),"s","s"),"f","s"),"h","s"),"a","z"),"e","z"),"o","z"),"m","z"),"n","z"),"r","z"),"l","z"),"j","z"),"b","z"),"d","z"),"g","z"),"z","z"),"y","z"),"w","z"),"x","s"),"q","s"))," ",(_xlfn.TEXTJOIN(,,,PROPER(VLOOKUP(A22,baza!A:L,1,0))," ",PROPER(VLOOKUP(A23,baza!A:L,7,0)))))</f>
        <v>#N/A</v>
      </c>
    </row>
    <row r="23" spans="1:16" x14ac:dyDescent="0.3">
      <c r="A23" s="30" t="str">
        <f>IFERROR((RIGHT(A2,LEN(A2)-LEN(A22)-1)),"")</f>
        <v/>
      </c>
      <c r="B23" s="25" t="s">
        <v>1229</v>
      </c>
      <c r="G23" s="4" t="e">
        <f>E32</f>
        <v>#N/A</v>
      </c>
    </row>
    <row r="24" spans="1:16" x14ac:dyDescent="0.3">
      <c r="A24" s="30" t="str">
        <f>LEFT(A4,A17+A14+A16+A8)</f>
        <v/>
      </c>
      <c r="B24" s="25" t="s">
        <v>1230</v>
      </c>
      <c r="N24" s="7"/>
    </row>
    <row r="25" spans="1:16" x14ac:dyDescent="0.3">
      <c r="A25" s="30" t="str">
        <f>IFERROR(RIGHT(A2,LEN(A2)-LEN(A22)-LEN(A24)-1-A12),"")</f>
        <v/>
      </c>
      <c r="B25" s="25" t="s">
        <v>1231</v>
      </c>
      <c r="C25" s="7">
        <v>1</v>
      </c>
      <c r="D25" s="7">
        <v>2</v>
      </c>
      <c r="E25" s="7"/>
      <c r="F25" s="7">
        <v>5</v>
      </c>
      <c r="G25" s="7">
        <v>6</v>
      </c>
      <c r="H25" s="7"/>
      <c r="I25" s="7">
        <v>7</v>
      </c>
      <c r="J25" s="7">
        <v>8</v>
      </c>
      <c r="K25" s="7"/>
      <c r="L25" s="7">
        <v>9</v>
      </c>
      <c r="M25" s="7">
        <v>10</v>
      </c>
      <c r="N25" s="7"/>
    </row>
    <row r="26" spans="1:16" x14ac:dyDescent="0.3">
      <c r="A26" s="30"/>
      <c r="B26" s="25"/>
      <c r="C26" s="7">
        <v>11</v>
      </c>
      <c r="D26" s="7">
        <v>22</v>
      </c>
      <c r="E26" s="7"/>
      <c r="F26" s="7">
        <v>15</v>
      </c>
      <c r="G26" s="7">
        <v>26</v>
      </c>
      <c r="H26" s="7"/>
      <c r="I26" s="7">
        <v>17</v>
      </c>
      <c r="J26" s="7">
        <v>28</v>
      </c>
      <c r="K26" s="7"/>
      <c r="L26" s="7">
        <v>19</v>
      </c>
      <c r="M26" s="7" t="s">
        <v>1236</v>
      </c>
      <c r="N26" s="7"/>
    </row>
    <row r="27" spans="1:16" x14ac:dyDescent="0.3">
      <c r="B27" s="17"/>
      <c r="C27" s="7">
        <v>111</v>
      </c>
      <c r="D27" s="7">
        <v>234</v>
      </c>
      <c r="E27" s="7"/>
      <c r="F27" s="7">
        <v>115</v>
      </c>
      <c r="G27" s="7">
        <v>236</v>
      </c>
      <c r="H27" s="7"/>
      <c r="I27" s="7">
        <v>117</v>
      </c>
      <c r="J27" s="7">
        <v>238</v>
      </c>
      <c r="K27" s="7"/>
      <c r="L27" s="7">
        <v>119</v>
      </c>
      <c r="M27" s="7" t="s">
        <v>1237</v>
      </c>
      <c r="N27" s="7"/>
    </row>
    <row r="28" spans="1:16" x14ac:dyDescent="0.3">
      <c r="A28" s="29" t="s">
        <v>1235</v>
      </c>
      <c r="B28" s="27" t="s">
        <v>1234</v>
      </c>
      <c r="C28" s="32" t="s">
        <v>1238</v>
      </c>
      <c r="D28" s="32" t="s">
        <v>1239</v>
      </c>
      <c r="E28" s="32" t="s">
        <v>1240</v>
      </c>
      <c r="F28" s="32" t="s">
        <v>1241</v>
      </c>
      <c r="G28" s="32" t="s">
        <v>1242</v>
      </c>
      <c r="H28" s="32" t="s">
        <v>1243</v>
      </c>
      <c r="I28" s="32" t="s">
        <v>1244</v>
      </c>
      <c r="J28" s="32" t="s">
        <v>1245</v>
      </c>
      <c r="K28" s="32" t="s">
        <v>1246</v>
      </c>
      <c r="L28" s="32" t="s">
        <v>1247</v>
      </c>
      <c r="M28" s="32" t="s">
        <v>1248</v>
      </c>
      <c r="N28" s="32" t="s">
        <v>1249</v>
      </c>
      <c r="P28" s="16"/>
    </row>
    <row r="29" spans="1:16" x14ac:dyDescent="0.3">
      <c r="A29" s="28"/>
      <c r="B29" s="4">
        <v>1</v>
      </c>
      <c r="C29" s="87" t="e">
        <f>(PROPER(IFERROR(VLOOKUP(A21,baza!A:L,1,0),VLOOKUP(A22,baza!A:L,1,0))))</f>
        <v>#N/A</v>
      </c>
      <c r="D29" s="88" t="e">
        <f>_xlfn.TEXTJOIN(,,"[",VLOOKUP(C29,baza!A:L,2),"]")</f>
        <v>#N/A</v>
      </c>
      <c r="E29" s="89" t="e">
        <f>SUBSTITUTE(D29,"g]","k]")</f>
        <v>#N/A</v>
      </c>
      <c r="F29" s="96" t="e">
        <f>PROPER(IFERROR(VLOOKUP(A21,baza!A:L,5,0),VLOOKUP(A22,baza!A:L,5,0)))</f>
        <v>#N/A</v>
      </c>
      <c r="G29" s="88" t="e">
        <f>_xlfn.TEXTJOIN(,,"[",VLOOKUP(C29,baza!A:L,6),"]")</f>
        <v>#N/A</v>
      </c>
      <c r="H29" s="97" t="e">
        <f>G29</f>
        <v>#N/A</v>
      </c>
      <c r="I29" s="96" t="e">
        <f>SUBSTITUTE(SUBSTITUTE(SUBSTITUTE(SUBSTITUTE(SUBSTITUTE(SUBSTITUTE(SUBSTITUTE(SUBSTITUTE(SUBSTITUTE(SUBSTITUTE(SUBSTITUTE(SUBSTITUTE(SUBSTITUTE(SUBSTITUTE(SUBSTITUTE(SUBSTITUTE(SUBSTITUTE(SUBSTITUTE(SUBSTITUTE(SUBSTITUTE(SUBSTITUTE(SUBSTITUTE(SUBSTITUTE(PROPER(IFERROR(VLOOKUP(A21,baza!A:L,7,0),VLOOKUP(A22,baza!A:L,7,0))),"P", "s P"),"T", "s T"),"K", "s K"),"C", "s C"),"S", "s S"),"F", "s F"),"H", "s H"),"A","z A"),"E","z E"),"O","z O"),"M","z M"),"N","z N"),"R","z R"),"L","z L"),"J","z J"),"B","z B"),"D","z D"),"G","z G"),"Z","z Z"),"Y","z Y"),"W","z W"),"X","s X"),"Q","s Q")</f>
        <v>#N/A</v>
      </c>
      <c r="J29" s="88" t="e">
        <f>_xlfn.TEXTJOIN(,,"[",LEFT(I29,1),"‿",VLOOKUP(C29,baza!A:L,8),"]")</f>
        <v>#N/A</v>
      </c>
      <c r="K29" s="97" t="e">
        <f>J29</f>
        <v>#N/A</v>
      </c>
      <c r="L29" s="96" t="e">
        <f>PROPER(IFERROR(VLOOKUP(A21,baza!A:L,9,0),VLOOKUP(A22,baza!A:L,9,0)))</f>
        <v>#N/A</v>
      </c>
      <c r="M29" s="88" t="e">
        <f>_xlfn.TEXTJOIN(,,"[",VLOOKUP(C29,baza!A:L,10),"]")</f>
        <v>#N/A</v>
      </c>
      <c r="N29" s="97" t="e">
        <f>M29</f>
        <v>#N/A</v>
      </c>
      <c r="O29" s="33" t="s">
        <v>464</v>
      </c>
      <c r="P29" s="103" t="e">
        <f>CONCATENATE(C29," ",E29,", rod. ",F29," ",H29,", or. ",I29," ",K29,", svoj. prid. ",L29," ",N29)</f>
        <v>#N/A</v>
      </c>
    </row>
    <row r="30" spans="1:16" x14ac:dyDescent="0.3">
      <c r="A30" s="28"/>
      <c r="B30" s="7" t="s">
        <v>4791</v>
      </c>
      <c r="C30" s="90" t="e">
        <f>PROPER(VLOOKUP(A22,'2P'!A:H,1,0))</f>
        <v>#N/A</v>
      </c>
      <c r="D30" s="32" t="e">
        <f>_xlfn.TEXTJOIN(,,"[",VLOOKUP(C30,'2P'!A:L,2),"]")</f>
        <v>#N/A</v>
      </c>
      <c r="E30" s="91" t="e">
        <f>SUBSTITUTE(D30,"g]","k]")</f>
        <v>#N/A</v>
      </c>
      <c r="F30" s="98" t="e">
        <f>_xlfn.TEXTJOIN(,,PROPER(VLOOKUP(C30,'2P'!A:L,3,0))," ")</f>
        <v>#N/A</v>
      </c>
      <c r="G30" s="32" t="e">
        <f>_xlfn.TEXTJOIN(,,"[",VLOOKUP(A22,'2P'!A:L,4,0),"]")</f>
        <v>#N/A</v>
      </c>
      <c r="H30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30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I30" s="98" t="e">
        <f>SUBSTITUTE(SUBSTITUTE(SUBSTITUTE(SUBSTITUTE(SUBSTITUTE(SUBSTITUTE(SUBSTITUTE(SUBSTITUTE(SUBSTITUTE(SUBSTITUTE(SUBSTITUTE(SUBSTITUTE(SUBSTITUTE(SUBSTITUTE(SUBSTITUTE(SUBSTITUTE(SUBSTITUTE(SUBSTITUTE(SUBSTITUTE(SUBSTITUTE(SUBSTITUTE(SUBSTITUTE(SUBSTITUTE(PROPER(VLOOKUP(A22,'2P'!A:L,5,0)),"P", "s P"),"T", "s T"),"K", "s K"),"C", "s C"),"S", "s S"),"F", "s F"),"H", "s H"),"A","z A"),"E","z E"),"O","z O"),"M","z M"),"N","z N"),"R","z R"),"L","z L"),"J","z J"),"B","z B"),"D","z D"),"G","z G"),"Z","z Z"),"Y","z Y"),"W","z W"),"X","s X"),"Q","s Q")</f>
        <v>#N/A</v>
      </c>
      <c r="J30" s="32" t="e">
        <f>_xlfn.TEXTJOIN(,,"[",LEFT(I30,1),"‿",VLOOKUP(C30,'2P'!A:L,6),"]")</f>
        <v>#N/A</v>
      </c>
      <c r="K30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30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30" s="98" t="e">
        <f>PROPER(VLOOKUP(A22,'2P'!A:L,7,0))</f>
        <v>#N/A</v>
      </c>
      <c r="M30" s="32" t="e">
        <f>_xlfn.TEXTJOIN(,,"[",VLOOKUP(C30,'2P'!A:L,8),"]")</f>
        <v>#N/A</v>
      </c>
      <c r="N30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30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30" s="33" t="s">
        <v>464</v>
      </c>
      <c r="P30" s="104" t="e">
        <f>CONCATENATE(C30," ",E30,", rod. ",F30," ",H30,", or. ",I30," ",K30,", svoj. prid. ",L30," ",N30)</f>
        <v>#N/A</v>
      </c>
    </row>
    <row r="31" spans="1:16" x14ac:dyDescent="0.3">
      <c r="A31" s="28" t="e">
        <f>D31</f>
        <v>#N/A</v>
      </c>
      <c r="B31" s="4">
        <v>2</v>
      </c>
      <c r="C31" s="90" t="e">
        <f>_xlfn.TEXTJOIN(,,PROPER(VLOOKUP(A22,baza!A:L,1,0))," ",PROPER(VLOOKUP(A23,baza!A:L,1,0)))</f>
        <v>#N/A</v>
      </c>
      <c r="D31" s="32" t="e">
        <f>_xlfn.TEXTJOIN(,,"[",VLOOKUP(C31,baza!A:L,2)," ",VLOOKUP(A23,baza!A:L,2,0),"]")</f>
        <v>#N/A</v>
      </c>
      <c r="E31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F31" s="98" t="e">
        <f>_xlfn.TEXTJOIN(,,PROPER(VLOOKUP(A22,baza!A:L,1,0))," ",PROPER(VLOOKUP(A23,baza!A:L,5,0)))</f>
        <v>#N/A</v>
      </c>
      <c r="G31" s="32" t="e">
        <f>_xlfn.TEXTJOIN(,,"[",VLOOKUP(C31,baza!A:L,2)," ",VLOOKUP(A23,baza!A:L,6,0),"]")</f>
        <v>#N/A</v>
      </c>
      <c r="H31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31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I31" s="98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(LEFT(VLOOKUP(A22,baza!A:L,1,0),1)),"p","s"),"t","s"),"k","s"),"c","s"),"s","s"),"f","s"),"h","s"),"a","z"),"e","z"),"o","z"),"m","z"),"n","z"),"r","z"),"l","z"),"j","z"),"b","z"),"d","z"),"g","z"),"z","z"),"y","z"),"w","z"),"x","s"),"q","s"))," ",(_xlfn.TEXTJOIN(,,,PROPER(VLOOKUP(A22,baza!A:L,1,0))," ",PROPER(VLOOKUP(A23,baza!A:L,7,0)))))</f>
        <v>#N/A</v>
      </c>
      <c r="J31" s="32" t="e">
        <f>_xlfn.TEXTJOIN(,,"[",LEFT(I31,1),"‿",VLOOKUP(C31,baza!A:L,2)," ",VLOOKUP(A23,baza!A:L,8,0),"]")</f>
        <v>#N/A</v>
      </c>
      <c r="K31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31" s="98" t="e">
        <f>_xlfn.TEXTJOIN(,,PROPER(VLOOKUP(A22,baza!A:L,1,0))," ",PROPER(VLOOKUP(A23,baza!A:L,9,0)))</f>
        <v>#N/A</v>
      </c>
      <c r="M31" s="32" t="e">
        <f>_xlfn.TEXTJOIN(,,"[",VLOOKUP(C31,baza!A:L,2)," ",VLOOKUP(A23,baza!A:L,10,0),"]")</f>
        <v>#N/A</v>
      </c>
      <c r="N31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31" s="33" t="s">
        <v>464</v>
      </c>
      <c r="P31" s="104" t="e">
        <f>CONCATENATE(C31," ",E31,", rod. ",F31," ",H31,", or. ",I31," ",K31,", svoj. prid. ",L31," ",N31)</f>
        <v>#N/A</v>
      </c>
    </row>
    <row r="32" spans="1:16" x14ac:dyDescent="0.3">
      <c r="A32" s="28"/>
      <c r="B32" s="4">
        <v>3</v>
      </c>
      <c r="C32" s="90" t="e">
        <f>_xlfn.TEXTJOIN(,,PROPER(VLOOKUP(A22,baza!A:L,1,0))," ",PROPER(VLOOKUP(A24,baza!A:L,1,0)),(IF(A12=1,"'","")),VLOOKUP(A25,baza!A:L,1,0))</f>
        <v>#N/A</v>
      </c>
      <c r="D32" s="32" t="e">
        <f>_xlfn.TEXTJOIN(,,"[",VLOOKUP(A22,baza!A:L,2,0)," ",VLOOKUP(A24,baza!A:L,3,0),(IF(A12=1,".","")),VLOOKUP(A25,baza!A:L,4,0),"]")</f>
        <v>#N/A</v>
      </c>
      <c r="E32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"g"),"jj","j"),"nn","n"),"i.","ij"),".","")</f>
        <v>#N/A</v>
      </c>
      <c r="F32" s="98" t="e">
        <f>_xlfn.TEXTJOIN(,,PROPER(VLOOKUP(A22,baza!A:L,1,0))," ",PROPER(VLOOKUP(A24,baza!A:L,1,0)),(IF(A12=1,"'","")),VLOOKUP(A25,baza!A:L,5,0))</f>
        <v>#N/A</v>
      </c>
      <c r="G32" s="32" t="e">
        <f>_xlfn.TEXTJOIN(,,"[",VLOOKUP(A22,baza!A:L,2,0)," ",VLOOKUP(A24,baza!A:L,3,0),(IF(A12=1,".","")),VLOOKUP(A25,baza!A:L,6,0),"]")</f>
        <v>#N/A</v>
      </c>
      <c r="H32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32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"g"),"jj","j"),"nn","n"),"i.","ij"),".","")</f>
        <v>#N/A</v>
      </c>
      <c r="I32" s="98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PROPER(IFERROR(VLOOKUP(A21,baza!A:L,7,0),VLOOKUP(A22,baza!A:L,1,0))),"P", "s P"),"T", "s T"),"K", "s K"),"C", "s C"),"S", "s S"),"F", "s F"),"H", "s H"),"A","z A"),"E","z E"),"O","z O"),"M","z M"),"N","z N"),"R","z R"),"L","z L"),"J","z J"),"B","z B"),"D","z D"),"G","z G"),"Z","z Z"),"Y","z Y"),"W","z W"),"X","s X"),"Q","s Q"))," ",PROPER(VLOOKUP(A24,baza!A:L,1,0)),(IF(A12=1,"'","")),VLOOKUP(A25,baza!A:L,7,0))</f>
        <v>#N/A</v>
      </c>
      <c r="J32" s="32" t="e">
        <f>_xlfn.TEXTJOIN(,,"[",LEFT(I32,1),"‿",VLOOKUP(A22,baza!A:L,2)," ",VLOOKUP(A24,baza!A:L,3,0),(IF(A12=1,".","")),VLOOKUP(A25,baza!A:L,8,0),"]")</f>
        <v>#N/A</v>
      </c>
      <c r="K32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"g"),"jj","j"),"nn","n"),"i.","ij"),".","")</f>
        <v>#N/A</v>
      </c>
      <c r="L32" s="98" t="e">
        <f>_xlfn.TEXTJOIN(,,PROPER(VLOOKUP(A22,baza!A:L,1,0))," ",PROPER(VLOOKUP(A24,baza!A:L,1,0)),(IF(A12=1,"'","")),VLOOKUP(A25,baza!A:L,9,0))</f>
        <v>#N/A</v>
      </c>
      <c r="M32" s="32" t="e">
        <f>_xlfn.TEXTJOIN(,,"[",VLOOKUP(A22,baza!A:L,2,0)," ",VLOOKUP(A24,baza!A:L,3,0),(IF(A12=1,".","")),VLOOKUP(A25,baza!A:L,10,0),"]")</f>
        <v>#N/A</v>
      </c>
      <c r="N32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"g"),"jj","j"),"nn","n"),"i.","ij"),".","")</f>
        <v>#N/A</v>
      </c>
      <c r="O32" s="33" t="s">
        <v>464</v>
      </c>
      <c r="P32" s="104" t="e">
        <f>CONCATENATE(C32," ",E32,", rod. ",F32," ",H32,", or. ",I32," ",K32,", svoj. prid. ",L32," ",N32)</f>
        <v>#N/A</v>
      </c>
    </row>
    <row r="33" spans="1:16" x14ac:dyDescent="0.3">
      <c r="A33" s="28"/>
      <c r="B33" s="7" t="s">
        <v>4802</v>
      </c>
      <c r="C33" s="90" t="e">
        <f>_xlfn.TEXTJOIN(,,PROPER(VLOOKUP(A22,'2P'!A:H,1,0))," ",PROPER(VLOOKUP(A23,baza!A:L,1,0)))</f>
        <v>#N/A</v>
      </c>
      <c r="D33" s="32" t="e">
        <f>_xlfn.TEXTJOIN(,,"[",VLOOKUP(A22,'2P'!A:H,2,0)," ",VLOOKUP(A23,baza!A:L,2,0),"]")</f>
        <v>#N/A</v>
      </c>
      <c r="E33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F33" s="98" t="e">
        <f>_xlfn.TEXTJOIN(,,PROPER(VLOOKUP(A22,'2P'!A:L,1,0))," ",PROPER(VLOOKUP(A23,baza!A:L,5,0)))</f>
        <v>#N/A</v>
      </c>
      <c r="G33" s="32" t="e">
        <f>_xlfn.TEXTJOIN(,,"[",VLOOKUP(C30,'2P'!A:L,2)," ",VLOOKUP(A23,baza!A:L,6,0),"]")</f>
        <v>#N/A</v>
      </c>
      <c r="H33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I33" s="98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PROPER(VLOOKUP(A22,'2P'!A:L,1,0)),"P", "s P"),"T", "s T"),"K", "s K"),"C", "s C"),"S", "s S"),"F", "s F"),"H", "s H"),"A","z A"),"E","z E"),"O","z O"),"M","z M"),"N","z N"),"R","z R"),"L","z L"),"J","z J"),"B","z B"),"D","z D"),"G","z G"),"Z","z Z"),"Y","z Y"),"W","z W"),"X","s X"),"Q","s Q"))," ",(_xlfn.TEXTJOIN(,,,PROPER(VLOOKUP(A23,baza!A:L,7,0)))))</f>
        <v>#N/A</v>
      </c>
      <c r="J33" s="32" t="e">
        <f>_xlfn.TEXTJOIN(,,"[",LEFT(I33,1),"‿",VLOOKUP(C30,'2P'!A:L,2)," ",VLOOKUP(A23,baza!A:L,8,0),"]")</f>
        <v>#N/A</v>
      </c>
      <c r="K33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33" s="98" t="e">
        <f>_xlfn.TEXTJOIN(,,PROPER(VLOOKUP(A22,'2P'!A:L,1,0))," ",PROPER(VLOOKUP(A23,baza!A:L,9,0)))</f>
        <v>#N/A</v>
      </c>
      <c r="M33" s="32" t="e">
        <f>_xlfn.TEXTJOIN(,,"[",VLOOKUP(C30,'2P'!A:L,2)," ",VLOOKUP(A23,baza!A:L,10,0),"]")</f>
        <v>#N/A</v>
      </c>
      <c r="N33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33" s="33" t="s">
        <v>464</v>
      </c>
      <c r="P33" s="104" t="e">
        <f t="shared" ref="P33:P34" si="0">CONCATENATE(C33," ",E33,", rod. ",F33," ",H33,", or. ",I33," ",K33,", svoj. prid. ",L33," ",N33)</f>
        <v>#N/A</v>
      </c>
    </row>
    <row r="34" spans="1:16" x14ac:dyDescent="0.3">
      <c r="A34" s="28"/>
      <c r="B34" s="7" t="s">
        <v>4801</v>
      </c>
      <c r="C34" s="93" t="e">
        <f>_xlfn.TEXTJOIN(,,PROPER(VLOOKUP(A22,'2P'!A:L,1,0))," ",PROPER(VLOOKUP(A24,baza!A:L,1,0)),(IF(A12=1,"'","")),VLOOKUP(A25,baza!A:L,1,0))</f>
        <v>#N/A</v>
      </c>
      <c r="D34" s="94" t="e">
        <f>_xlfn.TEXTJOIN(,,"[",VLOOKUP(A22,'2P'!A:L,2,0)," ",VLOOKUP(A24,baza!A:L,3,0),(IF(A12=1,".","")),VLOOKUP(A25,baza!A:L,4,0),"]")</f>
        <v>#N/A</v>
      </c>
      <c r="E34" s="95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"g"),"jj","j"),"nn","n"),".","j"),".","")</f>
        <v>#N/A</v>
      </c>
      <c r="F34" s="99" t="e">
        <f>_xlfn.TEXTJOIN(,,PROPER(VLOOKUP(A22,'2P'!A:L,1,0))," ",PROPER(VLOOKUP(A24,baza!A:L,1,0)),(IF(A12=1,"'","")),VLOOKUP(A25,baza!A:L,5,0))</f>
        <v>#N/A</v>
      </c>
      <c r="G34" s="94" t="e">
        <f>_xlfn.TEXTJOIN(,,"[",VLOOKUP(A22,'2P'!A:L,2,0)," ",VLOOKUP(A24,baza!A:L,3,0),(IF(A12=1,".","")),VLOOKUP(A25,baza!A:L,6,0),"]")</f>
        <v>#N/A</v>
      </c>
      <c r="H34" s="95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"g"),"jj","j"),"nn","n"),".","j"),".","")</f>
        <v>#N/A</v>
      </c>
      <c r="I34" s="99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",PROPER(VLOOKUP(A22,'2P'!A:L,1,0))," ",PROPER(VLOOKUP(A24,baza!A:L,1,0)),(IF(A12=1,"'","")),VLOOKUP(A25,baza!A:L,7,0))</f>
        <v>#N/A</v>
      </c>
      <c r="J34" s="94" t="e">
        <f>_xlfn.TEXTJOIN(,,"[",LEFT(I34,1),"‿",VLOOKUP(A22,'2P'!A:L,2)," ",VLOOKUP(A24,baza!A:L,3,0),(IF(A14=1,".","")),VLOOKUP(A25,baza!A:L,8,0),"]")</f>
        <v>#N/A</v>
      </c>
      <c r="K34" s="95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"g"),"jj","j"),"nn","n"),".","j"),".","")</f>
        <v>#N/A</v>
      </c>
      <c r="L34" s="99" t="e">
        <f>_xlfn.TEXTJOIN(,,PROPER(VLOOKUP(A22,'2P'!A:L,1,0))," ",PROPER(VLOOKUP(A24,baza!A:L,1,0)),(IF(A12=1,"'","")),VLOOKUP(A25,baza!A:L,9,0))</f>
        <v>#N/A</v>
      </c>
      <c r="M34" s="94" t="e">
        <f>_xlfn.TEXTJOIN(,,"[",VLOOKUP(A22,'2P'!A:L,2,0)," ",VLOOKUP(A24,baza!A:L,3,0),(IF(A12=1,".","")),VLOOKUP(A25,baza!A:L,10,0),"]")</f>
        <v>#N/A</v>
      </c>
      <c r="N34" s="95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"g"),"jj","j"),"nn","n"),".","j"),".","")</f>
        <v>#N/A</v>
      </c>
      <c r="O34" s="33" t="s">
        <v>464</v>
      </c>
      <c r="P34" s="104" t="e">
        <f t="shared" si="0"/>
        <v>#N/A</v>
      </c>
    </row>
    <row r="35" spans="1:16" x14ac:dyDescent="0.3">
      <c r="A35" s="28"/>
      <c r="O35" s="33"/>
      <c r="P35" s="16"/>
    </row>
    <row r="36" spans="1:16" x14ac:dyDescent="0.3">
      <c r="A36" s="28"/>
      <c r="B36" s="4">
        <v>1</v>
      </c>
      <c r="C36" s="82" t="e">
        <f>C29</f>
        <v>#N/A</v>
      </c>
      <c r="D36" s="83" t="e">
        <f>D29</f>
        <v>#N/A</v>
      </c>
      <c r="E36" s="100" t="e">
        <f>E29</f>
        <v>#N/A</v>
      </c>
      <c r="F36" s="33" t="s">
        <v>464</v>
      </c>
      <c r="I36" s="82" t="e">
        <f>SUBSTITUTE(SUBSTITUTE(SUBSTITUTE(SUBSTITUTE(SUBSTITUTE(SUBSTITUTE(SUBSTITUTE(SUBSTITUTE(SUBSTITUTE(SUBSTITUTE(SUBSTITUTE(SUBSTITUTE(SUBSTITUTE(SUBSTITUTE(SUBSTITUTE(SUBSTITUTE(SUBSTITUTE(SUBSTITUTE(SUBSTITUTE(SUBSTITUTE(SUBSTITUTE(SUBSTITUTE(SUBSTITUTE(PROPER(IFERROR(VLOOKUP(A21,baza!A:L,1,0),VLOOKUP(A22,baza!A:L,1,0))),"P", "s P"),"T", "s T"),"K", "s K"),"C", "s C"),"S", "s S"),"F", "s F"),"H", "s H"),"A","z A"),"E","z E"),"O","z O"),"M","z M"),"N","z N"),"R","z R"),"L","z L"),"J","z J"),"B","z B"),"D","z D"),"G","z G"),"Z","z Z"),"Y","z Y"),"W","z W"),"X","s X"),"Q","s Q")</f>
        <v>#N/A</v>
      </c>
      <c r="J36" s="83" t="e">
        <f>_xlfn.TEXTJOIN(,,"[",LEFT(I36,1),"‿",VLOOKUP(C36,baza!A:L,2),"]")</f>
        <v>#N/A</v>
      </c>
      <c r="K36" s="100" t="e">
        <f>SUBSTITUTE(J36,"g]","k]")</f>
        <v>#N/A</v>
      </c>
      <c r="L36" s="33" t="s">
        <v>464</v>
      </c>
      <c r="O36" s="33" t="s">
        <v>464</v>
      </c>
      <c r="P36" s="105" t="e">
        <f>CONCATENATE(C36," ",E36,", svoj. prid. ",I36," ",K36)</f>
        <v>#N/A</v>
      </c>
    </row>
    <row r="37" spans="1:16" x14ac:dyDescent="0.3">
      <c r="A37" s="28"/>
      <c r="B37" s="7" t="s">
        <v>4791</v>
      </c>
      <c r="C37" s="84" t="e">
        <f t="shared" ref="C37:D41" si="1">C30</f>
        <v>#N/A</v>
      </c>
      <c r="D37" s="34" t="e">
        <f t="shared" si="1"/>
        <v>#N/A</v>
      </c>
      <c r="E37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37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F37" s="33" t="e">
        <f>C37</f>
        <v>#N/A</v>
      </c>
      <c r="I37" s="84" t="e">
        <f>SUBSTITUTE(SUBSTITUTE(SUBSTITUTE(SUBSTITUTE(SUBSTITUTE(SUBSTITUTE(SUBSTITUTE(SUBSTITUTE(SUBSTITUTE(SUBSTITUTE(SUBSTITUTE(SUBSTITUTE(SUBSTITUTE(SUBSTITUTE(SUBSTITUTE(SUBSTITUTE(SUBSTITUTE(SUBSTITUTE(SUBSTITUTE(SUBSTITUTE(SUBSTITUTE(PROPER(VLOOKUP(A22,'2P'!A:L,1,0)),"P", "s P"),"T", "s T"),"K", "s K"),"C", "s C"),"S", "s S"),"F", "s F"),"H", "s H"),"A","z A"),"E","z E"),"O","z O"),"M","z M"),"N","z N"),"R","z R"),"L","z L"),"J","z J"),"B","z B"),"D","z D"),"G","z G"),"Z","z Z"),"Y","z Y"),"W","z W")</f>
        <v>#N/A</v>
      </c>
      <c r="J37" s="34" t="e">
        <f>_xlfn.TEXTJOIN(,,"[",LEFT(I30,1),"‿",VLOOKUP(C30,'2P'!A:L,2),"]")</f>
        <v>#N/A</v>
      </c>
      <c r="K37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37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37" s="33" t="s">
        <v>464</v>
      </c>
      <c r="O37" s="33"/>
      <c r="P37" s="105" t="e">
        <f t="shared" ref="P37:P41" si="2">CONCATENATE(C37," ",E37,", svoj. prid. ",I37," ",K37)</f>
        <v>#N/A</v>
      </c>
    </row>
    <row r="38" spans="1:16" x14ac:dyDescent="0.3">
      <c r="A38" s="28"/>
      <c r="B38" s="4">
        <v>2</v>
      </c>
      <c r="C38" s="84" t="e">
        <f t="shared" si="1"/>
        <v>#N/A</v>
      </c>
      <c r="D38" s="34" t="e">
        <f t="shared" si="1"/>
        <v>#N/A</v>
      </c>
      <c r="E38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38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F38" s="33" t="s">
        <v>464</v>
      </c>
      <c r="I38" s="84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(LEFT(VLOOKUP(A22,baza!A:L,1,0),1)),"p","s"),"t","s"),"k","s"),"c","s"),"s","s"),"f","s"),"h","s"),"a","z"),"e","z"),"o","z"),"m","z"),"n","z"),"r","z"),"l","z"),"j","z"),"b","z"),"d","z"),"g","z"),"z","z"),"y","z"),"w","z"),"x","s"),"q","s"))," ",(_xlfn.TEXTJOIN(,,,PROPER(VLOOKUP(A22,baza!A:L,1,0))," ",PROPER(VLOOKUP(A23,baza!A:L,1,0)))))</f>
        <v>#N/A</v>
      </c>
      <c r="J38" s="34" t="e">
        <f>_xlfn.TEXTJOIN(,,"[",LEFT(I38,1),"‿",VLOOKUP(C31,baza!A:L,2)," ",VLOOKUP(A23,baza!A:L,2,0),"]")</f>
        <v>#N/A</v>
      </c>
      <c r="K38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38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L38" s="82" t="e">
        <f>_xlfn.TEXTJOIN(,,PROPER(VLOOKUP(A22,baza!A:L,1,0))," ",PROPER(VLOOKUP(A23,baza!A:L,11,0)))</f>
        <v>#N/A</v>
      </c>
      <c r="M38" s="83" t="e">
        <f>_xlfn.TEXTJOIN(,,"[",VLOOKUP(C31,baza!A:L,2)," ",VLOOKUP(A23,baza!A:L,12,0),"]")</f>
        <v>#N/A</v>
      </c>
      <c r="N38" s="10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38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38" s="33" t="s">
        <v>464</v>
      </c>
      <c r="P38" s="105" t="e">
        <f t="shared" si="2"/>
        <v>#N/A</v>
      </c>
    </row>
    <row r="39" spans="1:16" x14ac:dyDescent="0.3">
      <c r="A39" s="28"/>
      <c r="B39" s="4">
        <v>3</v>
      </c>
      <c r="C39" s="84" t="e">
        <f t="shared" si="1"/>
        <v>#N/A</v>
      </c>
      <c r="D39" s="34" t="e">
        <f t="shared" si="1"/>
        <v>#N/A</v>
      </c>
      <c r="E39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39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"g"),"jj","j"),"nn","n"),"i.","ij"),".","")</f>
        <v>#N/A</v>
      </c>
      <c r="F39" s="33" t="s">
        <v>464</v>
      </c>
      <c r="I39" s="84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PROPER(IFERROR(VLOOKUP(A21,baza!A:L,7,0),VLOOKUP(A22,baza!A:L,1,0))),"P", "s P"),"T", "s T"),"K", "s K"),"C", "s C"),"S", "s S"),"F", "s F"),"H", "s H"),"A","z A"),"E","z E"),"O","z O"),"M","z M"),"N","z N"),"R","z R"),"L","z L"),"J","z J"),"B","z B"),"D","z D"),"G","z G"),"Z","z Z"),"Y","z Y"),"W","z W"),"X","s X"),"Q","s Q"))," ",PROPER(VLOOKUP(A24,baza!A:L,1,0)),(IF(A12=1,"'","")),VLOOKUP(A25,baza!A:L,1,0))</f>
        <v>#N/A</v>
      </c>
      <c r="J39" s="34" t="e">
        <f>_xlfn.TEXTJOIN(,,"[",LEFT(I32,1),"‿",VLOOKUP(A22,baza!A:L,2)," ",VLOOKUP(A24,baza!A:L,3,0),(IF(A12=1,".","")),VLOOKUP(A25,baza!A:L,4,0),"]")</f>
        <v>#N/A</v>
      </c>
      <c r="K39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39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"g"),"jj","j"),"nn","n"),"i.","ij"),".","")</f>
        <v>#N/A</v>
      </c>
      <c r="L39" s="84" t="e">
        <f>_xlfn.TEXTJOIN(,,PROPER(VLOOKUP(A22,baza!A:L,1,0))," ",PROPER(VLOOKUP(A24,baza!A:L,1,0)),(IF(A12=1,"'","")),VLOOKUP(A25,baza!A:L,11,0))</f>
        <v>#N/A</v>
      </c>
      <c r="M39" s="34" t="e">
        <f>_xlfn.TEXTJOIN(,,"[",VLOOKUP(A22,baza!A:L,2,0)," ",VLOOKUP(A24,baza!A:L,3,0),(IF(A12=1,".","")),VLOOKUP(A25,baza!A:L,12,0),"]")</f>
        <v>#N/A</v>
      </c>
      <c r="N39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39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"g"),"jj","j"),"nn","n"),"i.","ij"),".","")</f>
        <v>#N/A</v>
      </c>
      <c r="O39" s="33" t="s">
        <v>464</v>
      </c>
      <c r="P39" s="105" t="e">
        <f t="shared" si="2"/>
        <v>#N/A</v>
      </c>
    </row>
    <row r="40" spans="1:16" x14ac:dyDescent="0.3">
      <c r="A40" s="28"/>
      <c r="B40" s="7" t="s">
        <v>4802</v>
      </c>
      <c r="C40" s="84" t="e">
        <f t="shared" si="1"/>
        <v>#N/A</v>
      </c>
      <c r="D40" s="34" t="e">
        <f t="shared" si="1"/>
        <v>#N/A</v>
      </c>
      <c r="E40" s="92" t="e">
        <f>E33</f>
        <v>#N/A</v>
      </c>
      <c r="F40" s="33"/>
      <c r="I40" s="84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",(_xlfn.TEXTJOIN(,,,PROPER(VLOOKUP(A22,'2P'!A:L,1,0))," ",PROPER(VLOOKUP(A23,baza!A:L,1,0)))))</f>
        <v>#N/A</v>
      </c>
      <c r="J40" s="34" t="e">
        <f>_xlfn.TEXTJOIN(,,"[",LEFT(I40,1),"‿",VLOOKUP(C30,'2P'!A:L,2)," ",VLOOKUP(A23,baza!A:L,3,0),"]")</f>
        <v>#N/A</v>
      </c>
      <c r="K40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40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40" s="84" t="e">
        <f>_xlfn.TEXTJOIN(,,PROPER(VLOOKUP(A22,'2P'!A:L,1,0))," ",PROPER(VLOOKUP(A23,baza!A:L,11,0)))</f>
        <v>#N/A</v>
      </c>
      <c r="M40" s="34" t="e">
        <f>_xlfn.TEXTJOIN(,,"[",VLOOKUP(C30,'2P'!A:L,2)," ",VLOOKUP(A23,baza!A:L,12,0),"]")</f>
        <v>#N/A</v>
      </c>
      <c r="N40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40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40" s="33"/>
      <c r="P40" s="105" t="e">
        <f t="shared" si="2"/>
        <v>#N/A</v>
      </c>
    </row>
    <row r="41" spans="1:16" x14ac:dyDescent="0.3">
      <c r="A41" s="28" t="e">
        <f>M41</f>
        <v>#N/A</v>
      </c>
      <c r="B41" s="7" t="s">
        <v>4801</v>
      </c>
      <c r="C41" s="85" t="e">
        <f t="shared" si="1"/>
        <v>#N/A</v>
      </c>
      <c r="D41" s="85" t="e">
        <f t="shared" si="1"/>
        <v>#N/A</v>
      </c>
      <c r="E41" s="95" t="e">
        <f>E34</f>
        <v>#N/A</v>
      </c>
      <c r="F41" s="33" t="s">
        <v>464</v>
      </c>
      <c r="I41" s="85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",PROPER(VLOOKUP(A22,'2P'!A:L,1,0))," ",PROPER(VLOOKUP(A24,baza!A:L,1,0)),(IF(A12=1,"'","")),VLOOKUP(A25,baza!A:L,1,0))</f>
        <v>#N/A</v>
      </c>
      <c r="J41" s="86" t="e">
        <f>_xlfn.TEXTJOIN(,,"[",LEFT(I41,1),"‿",VLOOKUP(A22,'2P'!A:L,2)," ",VLOOKUP(A24,baza!A:L,3,0),(IF(A12=1,".","")),VLOOKUP(A25,baza!A:L,2,0),"]")</f>
        <v>#N/A</v>
      </c>
      <c r="K41" s="95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41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41" s="85" t="e">
        <f>_xlfn.TEXTJOIN(,,PROPER(VLOOKUP(A22,'2P'!A:L,1,0))," ",PROPER(VLOOKUP(A24,baza!A:L,1,0)),(IF(A12=1,"'","")),VLOOKUP(A25,baza!A:L,11,0))</f>
        <v>#N/A</v>
      </c>
      <c r="M41" s="86" t="e">
        <f>_xlfn.TEXTJOIN(,,"[",VLOOKUP(A22,'2P'!A:L,2,0)," ",VLOOKUP(A24,baza!A:L,3,0),(IF(A12=1,".","")),VLOOKUP(A25,baza!A:L,12,0),"]")</f>
        <v>#N/A</v>
      </c>
      <c r="N41" s="95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41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41" s="33" t="s">
        <v>464</v>
      </c>
      <c r="P41" s="105" t="e">
        <f t="shared" si="2"/>
        <v>#N/A</v>
      </c>
    </row>
    <row r="42" spans="1:16" x14ac:dyDescent="0.3">
      <c r="B42" s="17"/>
    </row>
    <row r="43" spans="1:16" x14ac:dyDescent="0.3">
      <c r="B43" s="35" t="s">
        <v>4337</v>
      </c>
      <c r="C43" s="32" t="str" cm="1">
        <f t="array" ref="C43">IFERROR(INDEX(C31:C34,MATCH(TRUE,INDEX(C31:C34&lt;&gt;"",0),0)),"")</f>
        <v/>
      </c>
      <c r="D43" s="33" t="s">
        <v>464</v>
      </c>
      <c r="E43" s="32" t="str" cm="1">
        <f t="array" ref="E43">IFERROR(INDEX(E31:E34,MATCH(TRUE,INDEX(E31:E34&lt;&gt;"",0),0)),"")</f>
        <v/>
      </c>
      <c r="F43" s="32" t="str" cm="1">
        <f t="array" ref="F43">IFERROR(INDEX(F31:F34,MATCH(TRUE,INDEX(F31:F34&lt;&gt;"",0),0)),"")</f>
        <v/>
      </c>
      <c r="G43" s="33" t="s">
        <v>464</v>
      </c>
      <c r="H43" s="32" t="str" cm="1">
        <f t="array" ref="H43">IFERROR(INDEX(H31:H34,MATCH(TRUE,INDEX(H31:H34&lt;&gt;"",0),0)),"")</f>
        <v/>
      </c>
      <c r="I43" s="32" t="str" cm="1">
        <f t="array" ref="I43">IFERROR(INDEX(I31:I34,MATCH(TRUE,INDEX(I31:I34&lt;&gt;"",0),0)),"")</f>
        <v/>
      </c>
      <c r="J43" s="33" t="s">
        <v>464</v>
      </c>
      <c r="K43" s="32" t="str" cm="1">
        <f t="array" ref="K43">IFERROR(INDEX(K31:K34,MATCH(TRUE,INDEX(K31:K34&lt;&gt;"",0),0)),"")</f>
        <v/>
      </c>
      <c r="L43" s="32" t="str" cm="1">
        <f t="array" ref="L43">IFERROR(INDEX(L31:L34,MATCH(TRUE,INDEX(L31:L34&lt;&gt;"",0),0)),"")</f>
        <v/>
      </c>
      <c r="M43" s="33" t="s">
        <v>464</v>
      </c>
      <c r="N43" s="32" t="str" cm="1">
        <f t="array" ref="N43">IFERROR(INDEX(N31:N34,MATCH(TRUE,INDEX(N31:N34&lt;&gt;"",0),0)),"")</f>
        <v/>
      </c>
      <c r="O43" s="33" t="s">
        <v>464</v>
      </c>
      <c r="P43" s="32" t="str" cm="1">
        <f t="array" ref="P43">IFERROR(INDEX(P29:P34,MATCH(TRUE,INDEX(P29:P34&lt;&gt;"",0),0)),"")</f>
        <v/>
      </c>
    </row>
    <row r="44" spans="1:16" x14ac:dyDescent="0.3">
      <c r="B44" s="35" t="s">
        <v>4424</v>
      </c>
      <c r="C44" s="32" t="str">
        <f>IFERROR(IFERROR(C29,C30),"")</f>
        <v/>
      </c>
      <c r="D44" s="32" t="str">
        <f>IFERROR(IFERROR(D29,D30),"")</f>
        <v/>
      </c>
      <c r="E44" s="32" t="str">
        <f>IFERROR(IFERROR(E29,E30),"")</f>
        <v/>
      </c>
      <c r="F44" s="32" t="str">
        <f t="shared" ref="F44:N44" si="3">IFERROR(IFERROR(F29,F30),"")</f>
        <v/>
      </c>
      <c r="G44" s="32" t="str">
        <f t="shared" si="3"/>
        <v/>
      </c>
      <c r="H44" s="32" t="str">
        <f t="shared" si="3"/>
        <v/>
      </c>
      <c r="I44" s="32" t="str">
        <f t="shared" si="3"/>
        <v/>
      </c>
      <c r="J44" s="32" t="str">
        <f t="shared" si="3"/>
        <v/>
      </c>
      <c r="K44" s="32" t="str">
        <f t="shared" si="3"/>
        <v/>
      </c>
      <c r="L44" s="32" t="str">
        <f t="shared" si="3"/>
        <v/>
      </c>
      <c r="M44" s="32" t="str">
        <f t="shared" si="3"/>
        <v/>
      </c>
      <c r="N44" s="32" t="str">
        <f t="shared" si="3"/>
        <v/>
      </c>
      <c r="O44" s="33" t="s">
        <v>464</v>
      </c>
    </row>
    <row r="45" spans="1:16" x14ac:dyDescent="0.3">
      <c r="B45" s="35" t="s">
        <v>4338</v>
      </c>
      <c r="C45" s="34" t="str" cm="1">
        <f t="array" ref="C45">IFERROR(INDEX(C38:C41,MATCH(TRUE,INDEX(C38:C41&lt;&gt;"",0),0)),"")</f>
        <v/>
      </c>
      <c r="E45" s="34" t="str" cm="1">
        <f t="array" ref="E45">IFERROR(INDEX(E38:E41,MATCH(TRUE,INDEX(E38:E41&lt;&gt;"",0),0)),"")</f>
        <v/>
      </c>
      <c r="F45" s="33" t="s">
        <v>464</v>
      </c>
      <c r="I45" s="34" t="str" cm="1">
        <f t="array" ref="I45">IFERROR(INDEX(I38:I41,MATCH(TRUE,INDEX(I38:I41&lt;&gt;"",0),0)),"")</f>
        <v/>
      </c>
      <c r="K45" s="34" t="str" cm="1">
        <f t="array" ref="K45">IFERROR(INDEX(K38:K41,MATCH(TRUE,INDEX(K38:K41&lt;&gt;"",0),0)),"")</f>
        <v/>
      </c>
      <c r="L45" s="34" t="str" cm="1">
        <f t="array" ref="L45">IFERROR(INDEX(L38:L41,MATCH(TRUE,INDEX(L38:L41&lt;&gt;"",0),0)),"")</f>
        <v/>
      </c>
      <c r="M45" s="33" t="s">
        <v>464</v>
      </c>
      <c r="N45" s="34" t="str" cm="1">
        <f t="array" ref="N45">IFERROR(INDEX(N38:N41,MATCH(TRUE,INDEX(N38:N41&lt;&gt;"",0),0)),"")</f>
        <v/>
      </c>
      <c r="O45" s="33" t="s">
        <v>464</v>
      </c>
      <c r="P45" s="34" t="str" cm="1">
        <f t="array" ref="P45">IFERROR(INDEX(P36:P41,MATCH(TRUE,INDEX(P36:P41&lt;&gt;"",0),0)),"")</f>
        <v/>
      </c>
    </row>
    <row r="46" spans="1:16" x14ac:dyDescent="0.3">
      <c r="B46" s="35" t="s">
        <v>4424</v>
      </c>
      <c r="C46" s="34" t="str">
        <f>IFERROR(IFERROR(C36,C37),"")</f>
        <v/>
      </c>
      <c r="E46" s="34" t="str">
        <f>IFERROR(IFERROR(E36,E37),"")</f>
        <v/>
      </c>
      <c r="I46" s="34" t="str">
        <f>IFERROR(IFERROR(I36,I37),"")</f>
        <v/>
      </c>
      <c r="K46" s="34" t="str">
        <f>IFERROR(IFERROR(K36,K37),"")</f>
        <v/>
      </c>
      <c r="O46" s="33" t="s">
        <v>464</v>
      </c>
    </row>
    <row r="47" spans="1:16" x14ac:dyDescent="0.3">
      <c r="B47" s="35"/>
      <c r="O47" s="33"/>
    </row>
    <row r="48" spans="1:16" x14ac:dyDescent="0.3">
      <c r="B48" s="35"/>
      <c r="D48" s="116">
        <v>13</v>
      </c>
      <c r="E48" s="116"/>
      <c r="F48" s="116"/>
      <c r="G48" s="116">
        <v>17</v>
      </c>
      <c r="H48" s="116"/>
      <c r="I48" s="116"/>
      <c r="J48" s="116">
        <v>19</v>
      </c>
      <c r="K48" s="116"/>
      <c r="L48" s="116"/>
      <c r="M48" s="116">
        <v>21</v>
      </c>
      <c r="O48" s="33"/>
    </row>
    <row r="49" spans="1:16" x14ac:dyDescent="0.3">
      <c r="B49" s="35"/>
      <c r="D49" s="116" t="s">
        <v>4803</v>
      </c>
      <c r="E49" s="116"/>
      <c r="F49" s="116"/>
      <c r="G49" s="116" t="s">
        <v>4805</v>
      </c>
      <c r="H49" s="116"/>
      <c r="I49" s="116"/>
      <c r="J49" s="116" t="s">
        <v>4804</v>
      </c>
      <c r="K49" s="116"/>
      <c r="L49" s="116"/>
      <c r="M49" s="116" t="s">
        <v>4806</v>
      </c>
      <c r="O49" s="33"/>
    </row>
    <row r="50" spans="1:16" x14ac:dyDescent="0.3">
      <c r="B50" s="35"/>
      <c r="D50" s="116"/>
      <c r="E50" s="116"/>
      <c r="F50" s="116"/>
      <c r="G50" s="116"/>
      <c r="H50" s="116"/>
      <c r="I50" s="116"/>
      <c r="J50" s="116"/>
      <c r="K50" s="116"/>
      <c r="L50" s="116"/>
      <c r="M50" s="116"/>
      <c r="O50" s="33"/>
    </row>
    <row r="51" spans="1:16" x14ac:dyDescent="0.3">
      <c r="B51" s="35"/>
      <c r="O51" s="33"/>
    </row>
    <row r="52" spans="1:16" x14ac:dyDescent="0.3">
      <c r="A52" s="29" t="s">
        <v>1235</v>
      </c>
      <c r="B52" s="27" t="s">
        <v>1250</v>
      </c>
      <c r="C52" s="107" t="s">
        <v>1238</v>
      </c>
      <c r="D52" s="107" t="s">
        <v>1239</v>
      </c>
      <c r="E52" s="107" t="s">
        <v>1240</v>
      </c>
      <c r="F52" s="107" t="s">
        <v>1241</v>
      </c>
      <c r="G52" s="107" t="s">
        <v>1242</v>
      </c>
      <c r="H52" s="107" t="s">
        <v>1243</v>
      </c>
      <c r="I52" s="107" t="s">
        <v>1244</v>
      </c>
      <c r="J52" s="107" t="s">
        <v>1245</v>
      </c>
      <c r="K52" s="107" t="s">
        <v>1246</v>
      </c>
      <c r="L52" s="107" t="s">
        <v>1247</v>
      </c>
      <c r="M52" s="107" t="s">
        <v>1248</v>
      </c>
      <c r="N52" s="107" t="s">
        <v>1249</v>
      </c>
      <c r="P52" s="16"/>
    </row>
    <row r="53" spans="1:16" x14ac:dyDescent="0.3">
      <c r="A53" s="28"/>
      <c r="B53" s="4">
        <v>1</v>
      </c>
      <c r="C53" s="109" t="e">
        <f>(PROPER(IFERROR(VLOOKUP(A21,baza!A:W,1,0),VLOOKUP(A22,baza!A:W,1,0))))</f>
        <v>#N/A</v>
      </c>
      <c r="D53" s="110" t="e">
        <f>_xlfn.TEXTJOIN(,,"[",VLOOKUP(C53,baza!A:W,13),"]")</f>
        <v>#N/A</v>
      </c>
      <c r="E53" s="111" t="e">
        <f>SUBSTITUTE(D53,"g]","k]")</f>
        <v>#N/A</v>
      </c>
      <c r="F53" s="112" t="e">
        <f>PROPER(IFERROR(VLOOKUP(A21,baza!A:W,5,0),VLOOKUP(A22,baza!A:W,5,0)))</f>
        <v>#N/A</v>
      </c>
      <c r="G53" s="110" t="e">
        <f>_xlfn.TEXTJOIN(,,"[",VLOOKUP(C53,baza!A:W,17),"]")</f>
        <v>#N/A</v>
      </c>
      <c r="H53" s="113" t="e">
        <f>G53</f>
        <v>#N/A</v>
      </c>
      <c r="I53" s="112" t="e">
        <f>SUBSTITUTE(SUBSTITUTE(SUBSTITUTE(SUBSTITUTE(SUBSTITUTE(SUBSTITUTE(SUBSTITUTE(SUBSTITUTE(SUBSTITUTE(SUBSTITUTE(SUBSTITUTE(SUBSTITUTE(SUBSTITUTE(SUBSTITUTE(SUBSTITUTE(SUBSTITUTE(SUBSTITUTE(SUBSTITUTE(SUBSTITUTE(SUBSTITUTE(SUBSTITUTE(SUBSTITUTE(SUBSTITUTE(PROPER(IFERROR(VLOOKUP(A21,baza!A:L,7,0),VLOOKUP(A22,baza!A:L,7,0))),"P", "s P"),"T", "s T"),"K", "s K"),"C", "s C"),"S", "s S"),"F", "s F"),"H", "s H"),"A","z A"),"E","z E"),"O","z O"),"M","z M"),"N","z N"),"R","z R"),"L","z L"),"J","z J"),"B","z B"),"D","z D"),"G","z G"),"Z","z Z"),"Y","z Y"),"W","z W"),"X","s X"),"Q","s Q")</f>
        <v>#N/A</v>
      </c>
      <c r="J53" s="110" t="e">
        <f>_xlfn.TEXTJOIN(,,"[",LEFT(I53,1),"‿",VLOOKUP(C53,baza!A:W,19),"]")</f>
        <v>#N/A</v>
      </c>
      <c r="K53" s="113" t="e">
        <f>J53</f>
        <v>#N/A</v>
      </c>
      <c r="L53" s="112" t="e">
        <f>PROPER(IFERROR(VLOOKUP(A21,baza!A:W,9,0),VLOOKUP(A22,baza!A:W,9,0)))</f>
        <v>#N/A</v>
      </c>
      <c r="M53" s="110" t="e">
        <f>_xlfn.TEXTJOIN(,,"[",VLOOKUP(C53,baza!A:W,21),"]")</f>
        <v>#N/A</v>
      </c>
      <c r="N53" s="113" t="e">
        <f>M53</f>
        <v>#N/A</v>
      </c>
      <c r="O53" s="33" t="s">
        <v>464</v>
      </c>
      <c r="P53" s="103" t="e">
        <f>CONCATENATE(C53," ",E53,", rod. ",F53," ",H53,", or. ",I53," ",K53,", svoj. prid. ",L53," ",N53)</f>
        <v>#N/A</v>
      </c>
    </row>
    <row r="54" spans="1:16" x14ac:dyDescent="0.3">
      <c r="A54" s="28"/>
      <c r="B54" s="7" t="s">
        <v>4791</v>
      </c>
      <c r="C54" s="114" t="e">
        <f>PROPER(VLOOKUP(A22,'2P'!A:H,1,0))</f>
        <v>#N/A</v>
      </c>
      <c r="D54" s="19" t="e">
        <f>_xlfn.TEXTJOIN(,,"[",VLOOKUP(C54,'2P'!A:W,2),"]")</f>
        <v>#N/A</v>
      </c>
      <c r="E54" s="92" t="e">
        <f>SUBSTITUTE(SUBSTITUTE(D54,"g]","k]"), "en", "en")</f>
        <v>#N/A</v>
      </c>
      <c r="F54" s="115" t="e">
        <f>_xlfn.TEXTJOIN(,,PROPER(VLOOKUP(C54,'2P'!A:W,3,0))," ")</f>
        <v>#N/A</v>
      </c>
      <c r="G54" s="19" t="e">
        <f>_xlfn.TEXTJOIN(,,"[",VLOOKUP(A22,'2P'!A:W,4,0),"]")</f>
        <v>#N/A</v>
      </c>
      <c r="H54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54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 "en", "en")</f>
        <v>#N/A</v>
      </c>
      <c r="I54" s="115" t="e">
        <f>SUBSTITUTE(SUBSTITUTE(SUBSTITUTE(SUBSTITUTE(SUBSTITUTE(SUBSTITUTE(SUBSTITUTE(SUBSTITUTE(SUBSTITUTE(SUBSTITUTE(SUBSTITUTE(SUBSTITUTE(SUBSTITUTE(SUBSTITUTE(SUBSTITUTE(SUBSTITUTE(SUBSTITUTE(SUBSTITUTE(SUBSTITUTE(SUBSTITUTE(SUBSTITUTE(PROPER(VLOOKUP(A22,'2P'!A:W,5,0)),"P", "s P"),"T", "s T"),"K", "s K"),"C", "s C"),"S", "s S"),"F", "s F"),"H", "s H"),"A","z A"),"E","z E"),"O","z O"),"M","z M"),"N","z N"),"R","z R"),"L","z L"),"J","z J"),"B","z B"),"D","z D"),"G","z G"),"Z","z Z"),"Y","z Y"),"W","z W")</f>
        <v>#N/A</v>
      </c>
      <c r="J54" s="19" t="e">
        <f>_xlfn.TEXTJOIN(,,"[",LEFT(I54,1),"‿",VLOOKUP(C54,'2P'!A:W,6),"]")</f>
        <v>#N/A</v>
      </c>
      <c r="K54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54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 "en", "en")</f>
        <v>#N/A</v>
      </c>
      <c r="L54" s="115" t="e">
        <f>PROPER(VLOOKUP(A22,'2P'!A:W,7,0))</f>
        <v>#N/A</v>
      </c>
      <c r="M54" s="19" t="e">
        <f>_xlfn.TEXTJOIN(,,"[",VLOOKUP(C54,'2P'!A:W,8),"]")</f>
        <v>#N/A</v>
      </c>
      <c r="N54" s="92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 "en", "en")</f>
        <v>#N/A</v>
      </c>
      <c r="O54" s="33" t="s">
        <v>464</v>
      </c>
      <c r="P54" s="104" t="e">
        <f>CONCATENATE(C54," ",E54,", rod. ",F54," ",H54,", or. ",I54," ",K54,", svoj. prid. ",L54," ",N54)</f>
        <v>#N/A</v>
      </c>
    </row>
    <row r="55" spans="1:16" x14ac:dyDescent="0.3">
      <c r="A55" s="28"/>
      <c r="B55" s="4">
        <v>2</v>
      </c>
      <c r="C55" s="114" t="e">
        <f>_xlfn.TEXTJOIN(,,PROPER(VLOOKUP(A22,baza!A:W,1,0))," ",PROPER(VLOOKUP(A23,baza!A:W,1,0)))</f>
        <v>#N/A</v>
      </c>
      <c r="D55" s="19" t="e">
        <f>_xlfn.TEXTJOIN(,,"[",VLOOKUP(C55,baza!A:W,13)," ",VLOOKUP(A23,baza!A:W,13,0),"]")</f>
        <v>#N/A</v>
      </c>
      <c r="E55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55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F55" s="115" t="e">
        <f>_xlfn.TEXTJOIN(,,PROPER(VLOOKUP(A22,baza!A:W,1,0))," ",PROPER(VLOOKUP(A23,baza!A:W,5,0)))</f>
        <v>#N/A</v>
      </c>
      <c r="G55" s="19" t="e">
        <f>_xlfn.TEXTJOIN(,,"[",VLOOKUP(C55,baza!A:W,13)," ",VLOOKUP(A23,baza!A:W,17,0),"]")</f>
        <v>#N/A</v>
      </c>
      <c r="H55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55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I55" s="115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(LEFT(A22,1)),"p","s"),"t","s"),"k","s"),"c","s"),"s","s"),"f","s"),"h","s"),"a","z"),"e","z"),"o","z"),"m","z"),"n","z"),"r","z"),"l","z"),"j","z"),"b","z"),"d","z"),"g","z"),"z","z"),"y","z"),"w","z"),"x","s"),"q","s"))," ",(_xlfn.TEXTJOIN(,,,PROPER(VLOOKUP(A22,baza!A:L,1,0))," ",PROPER(VLOOKUP(A23,baza!A:L,7,0)))))</f>
        <v>#N/A</v>
      </c>
      <c r="J55" s="19" t="e">
        <f>_xlfn.TEXTJOIN(,,"[",LEFT(I55,1),"‿",VLOOKUP(C55,baza!A:W,13)," ",VLOOKUP(A23,baza!A:W,19,0),"]")</f>
        <v>#N/A</v>
      </c>
      <c r="K55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55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55" s="115" t="e">
        <f>_xlfn.TEXTJOIN(,,PROPER(VLOOKUP(A22,baza!A:W,1,0))," ",PROPER(VLOOKUP(A23,baza!A:W,9,0)))</f>
        <v>#N/A</v>
      </c>
      <c r="M55" s="19" t="e">
        <f>_xlfn.TEXTJOIN(,,"[",VLOOKUP(C55,baza!A:W,13)," ",VLOOKUP(A23,baza!A:W,21,0),"]")</f>
        <v>#N/A</v>
      </c>
      <c r="N55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55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55" s="33" t="s">
        <v>464</v>
      </c>
      <c r="P55" s="104" t="e">
        <f>CONCATENATE(C55," ",E55,", rod. ",F55," ",H55,", or. ",I55," ",K55,", svoj. prid. ",L55," ",N55)</f>
        <v>#N/A</v>
      </c>
    </row>
    <row r="56" spans="1:16" x14ac:dyDescent="0.3">
      <c r="A56" s="28"/>
      <c r="B56" s="4">
        <v>3</v>
      </c>
      <c r="C56" s="114" t="e">
        <f>_xlfn.TEXTJOIN(,,PROPER(VLOOKUP(A22,baza!A:W,1,0))," ",PROPER(VLOOKUP(A24,baza!A:W,1,0)),(IF(A33=1,"'","")),VLOOKUP(A25,baza!A:W,1,0))</f>
        <v>#N/A</v>
      </c>
      <c r="D56" s="19" t="e">
        <f>_xlfn.TEXTJOIN(,,"[",VLOOKUP(A22,baza!A:W,13,0)," ",VLOOKUP(A24,baza!A:W,14,0),(IF(A33=1,".","")),VLOOKUP(A25,baza!A:W,13,0),"]")</f>
        <v>#N/A</v>
      </c>
      <c r="E56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56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F56" s="115" t="e">
        <f>_xlfn.TEXTJOIN(,,PROPER(VLOOKUP(A22,baza!A:W,1,0))," ",PROPER(VLOOKUP(A24,baza!A:W,1,0)),(IF(A33=1,"'","")),VLOOKUP(A25,baza!A:W,5,0))</f>
        <v>#N/A</v>
      </c>
      <c r="G56" s="19" t="e">
        <f>_xlfn.TEXTJOIN(,,"[",VLOOKUP(A22,baza!A:W,13,0)," ",VLOOKUP(A24,baza!A:W,14,0),(IF(A33=1,".","")),VLOOKUP(A25,baza!A:W,17,0),"]")</f>
        <v>#N/A</v>
      </c>
      <c r="H56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56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I56" s="115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"s"),"a","z"),"e","z"),"o","z"),"m","z"),"n","z"),"r","z"),"l","z"),"j","z"),"b","z"),"d","z"),"g","z"),"z","z"),"y","z"),"w","z"),"x","s"),"q","s"))," ",PROPER(VLOOKUP(A22,baza!A:L,1,0))," ",PROPER(VLOOKUP(A24,baza!A:L,1,0)),(IF(A12=1,"'","")),VLOOKUP(A25,baza!A:L,7,0))</f>
        <v>#N/A</v>
      </c>
      <c r="J56" s="19" t="e">
        <f>_xlfn.TEXTJOIN(,,"[",LEFT(I56,1),"‿",VLOOKUP(A22,baza!A:W,13)," ",VLOOKUP(A24,baza!A:W,14,0),(IF(A33=1,".","")),VLOOKUP(A25,baza!A:W,19,0),"]")</f>
        <v>#N/A</v>
      </c>
      <c r="K56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56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56" s="115" t="e">
        <f>_xlfn.TEXTJOIN(,,PROPER(VLOOKUP(A22,baza!A:W,1,0))," ",PROPER(VLOOKUP(A24,baza!A:W,1,0)),(IF(A33=1,"'","")),VLOOKUP(A25,baza!A:W,9,0))</f>
        <v>#N/A</v>
      </c>
      <c r="M56" s="19" t="e">
        <f>_xlfn.TEXTJOIN(,,"[",VLOOKUP(A22,baza!A:W,13,0)," ",VLOOKUP(A24,baza!A:W,14,0),(IF(A33=1,".","")),VLOOKUP(A25,baza!A:W,21,0),"]")</f>
        <v>#N/A</v>
      </c>
      <c r="N56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56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56" s="33" t="s">
        <v>464</v>
      </c>
      <c r="P56" s="104" t="e">
        <f>CONCATENATE(C56," ",E56,", rod. ",F56," ",H56,", or. ",I56," ",K56,", svoj. prid. ",L56," ",N56)</f>
        <v>#N/A</v>
      </c>
    </row>
    <row r="57" spans="1:16" x14ac:dyDescent="0.3">
      <c r="A57" s="28"/>
      <c r="B57" s="7" t="s">
        <v>4802</v>
      </c>
      <c r="C57" s="114" t="e">
        <f>_xlfn.TEXTJOIN(,,PROPER(VLOOKUP(A22,'2P'!A:H,1,0))," ",PROPER(VLOOKUP(A23,baza!A:W,1,0)))</f>
        <v>#N/A</v>
      </c>
      <c r="D57" s="19" t="e">
        <f>_xlfn.TEXTJOIN(,,"[",VLOOKUP(A22,'2P'!A:H,2,0)," ",VLOOKUP(A23,baza!A:W,13,0),"]")</f>
        <v>#N/A</v>
      </c>
      <c r="E57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57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F57" s="115" t="e">
        <f>_xlfn.TEXTJOIN(,,PROPER(VLOOKUP(A22,'2P'!A:W,1,0))," ",PROPER(VLOOKUP(A23,baza!A:W,5,0)))</f>
        <v>#N/A</v>
      </c>
      <c r="G57" s="19" t="e">
        <f>_xlfn.TEXTJOIN(,,"[",VLOOKUP(C54,'2P'!A:W,2)," ",VLOOKUP(A23,baza!A:W,17,0),"]")</f>
        <v>#N/A</v>
      </c>
      <c r="H57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57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I57" s="115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",(_xlfn.TEXTJOIN(,,,PROPER(VLOOKUP(A22,'2P'!A:W,1,0))," ",PROPER(VLOOKUP(A23,baza!A:W,7,0)))))</f>
        <v>#N/A</v>
      </c>
      <c r="J57" s="19" t="e">
        <f>_xlfn.TEXTJOIN(,,"[",LEFT(I57,1),"‿",VLOOKUP(C54,'2P'!A:W,2)," ",VLOOKUP(A23,baza!A:W,19,0),"]")</f>
        <v>#N/A</v>
      </c>
      <c r="K57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57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57" s="115" t="e">
        <f>_xlfn.TEXTJOIN(,,PROPER(VLOOKUP(A22,'2P'!A:W,1,0))," ",PROPER(VLOOKUP(A23,baza!A:W,9,0)))</f>
        <v>#N/A</v>
      </c>
      <c r="M57" s="19" t="e">
        <f>_xlfn.TEXTJOIN(,,"[",VLOOKUP(C54,'2P'!A:W,2)," ",VLOOKUP(A23,baza!A:W,21,0),"]")</f>
        <v>#N/A</v>
      </c>
      <c r="N57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57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57" s="33" t="s">
        <v>464</v>
      </c>
      <c r="P57" s="104" t="e">
        <f t="shared" ref="P57:P58" si="4">CONCATENATE(C57," ",E57,", rod. ",F57," ",H57,", or. ",I57," ",K57,", svoj. prid. ",L57," ",N57)</f>
        <v>#N/A</v>
      </c>
    </row>
    <row r="58" spans="1:16" x14ac:dyDescent="0.3">
      <c r="A58" s="28"/>
      <c r="B58" s="7" t="s">
        <v>4801</v>
      </c>
      <c r="C58" s="118" t="e">
        <f>_xlfn.TEXTJOIN(,,PROPER(VLOOKUP(A22,'2P'!A:W,1,0))," ",PROPER(VLOOKUP(A24,baza!A:W,1,0)),(IF(A33=1,"'","")),VLOOKUP(A25,baza!A:W,1,0))</f>
        <v>#N/A</v>
      </c>
      <c r="D58" s="119" t="e">
        <f>_xlfn.TEXTJOIN(,,"[",VLOOKUP(A22,'2P'!A:W,2,0)," ",VLOOKUP(A24,baza!A:W,14,0),(IF(A33=1,".","")),VLOOKUP(A25,baza!A:W,13,0),"]")</f>
        <v>#N/A</v>
      </c>
      <c r="E58" s="12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58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F58" s="121" t="e">
        <f>_xlfn.TEXTJOIN(,,PROPER(VLOOKUP(A22,'2P'!A:W,1,0))," ",PROPER(VLOOKUP(A24,baza!A:W,1,0)),(IF(A33=1,"'","")),VLOOKUP(A25,baza!A:W,5,0))</f>
        <v>#N/A</v>
      </c>
      <c r="G58" s="119" t="e">
        <f>_xlfn.TEXTJOIN(,,"[",VLOOKUP(A22,'2P'!A:W,2,0)," ",VLOOKUP(A24,baza!A:W,14,0),(IF(A33=1,".","")),VLOOKUP(A25,baza!A:W,17,0),"]")</f>
        <v>#N/A</v>
      </c>
      <c r="H58" s="12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G58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I58" s="121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",PROPER(VLOOKUP(A22,'2P'!A:W,1,0))," ",PROPER(VLOOKUP(A24,baza!A:W,1,0)),(IF(A33=1,"'","")),VLOOKUP(A25,baza!A:W,7,0))</f>
        <v>#N/A</v>
      </c>
      <c r="J58" s="119" t="e">
        <f>_xlfn.TEXTJOIN(,,"[",LEFT(I58,1),"‿",VLOOKUP(A22,'2P'!A:W,2)," ",VLOOKUP(A24,baza!A:W,14,0),(IF(A35=1,".","")),VLOOKUP(A25,baza!A:W,19,0),"]")</f>
        <v>#N/A</v>
      </c>
      <c r="K58" s="12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58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58" s="121" t="e">
        <f>_xlfn.TEXTJOIN(,,PROPER(VLOOKUP(A22,'2P'!A:W,1,0))," ",PROPER(VLOOKUP(A24,baza!A:W,1,0)),(IF(A33=1,"'","")),VLOOKUP(A25,baza!A:W,9,0))</f>
        <v>#N/A</v>
      </c>
      <c r="M58" s="119" t="e">
        <f>_xlfn.TEXTJOIN(,,"[",VLOOKUP(A22,'2P'!A:W,2,0)," ",VLOOKUP(A24,baza!A:W,14,0),(IF(A33=1,".","")),VLOOKUP(A25,baza!A:W,21,0),"]")</f>
        <v>#N/A</v>
      </c>
      <c r="N58" s="12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58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58" s="33" t="s">
        <v>464</v>
      </c>
      <c r="P58" s="104" t="e">
        <f t="shared" si="4"/>
        <v>#N/A</v>
      </c>
    </row>
    <row r="59" spans="1:16" x14ac:dyDescent="0.3">
      <c r="A59" s="28"/>
      <c r="O59" s="33"/>
      <c r="P59" s="16"/>
    </row>
    <row r="60" spans="1:16" x14ac:dyDescent="0.3">
      <c r="A60" s="28"/>
      <c r="B60" s="4">
        <v>1</v>
      </c>
      <c r="C60" s="112" t="e">
        <f>C53</f>
        <v>#N/A</v>
      </c>
      <c r="D60" s="110" t="e">
        <f>D53</f>
        <v>#N/A</v>
      </c>
      <c r="E60" s="111" t="e">
        <f>E53</f>
        <v>#N/A</v>
      </c>
      <c r="F60" s="108" t="s">
        <v>464</v>
      </c>
      <c r="G60" s="107"/>
      <c r="H60" s="107"/>
      <c r="I60" s="112" t="e">
        <f>SUBSTITUTE(SUBSTITUTE(SUBSTITUTE(SUBSTITUTE(SUBSTITUTE(SUBSTITUTE(SUBSTITUTE(SUBSTITUTE(SUBSTITUTE(SUBSTITUTE(SUBSTITUTE(SUBSTITUTE(SUBSTITUTE(SUBSTITUTE(SUBSTITUTE(SUBSTITUTE(SUBSTITUTE(SUBSTITUTE(SUBSTITUTE(SUBSTITUTE(SUBSTITUTE(SUBSTITUTE(SUBSTITUTE(PROPER(IFERROR(VLOOKUP(A21,baza!A:L,1,0),VLOOKUP(A22,baza!A:L,1,0))),"P", "s P"),"T", "s T"),"K", "s K"),"C", "s C"),"S", "s S"),"F", "s F"),"H", "s H"),"A","z A"),"E","z E"),"O","z O"),"M","z M"),"N","z N"),"R","z R"),"L","z L"),"J","z J"),"B","z B"),"D","z D"),"G","z G"),"Z","z Z"),"Y","z Y"),"W","z W"),"X","s X"),"Q","s Q")</f>
        <v>#N/A</v>
      </c>
      <c r="J60" s="110" t="e">
        <f>_xlfn.TEXTJOIN(,,"[",LEFT(I60,1),"‿",VLOOKUP(C60,baza!A:W,13),"]")</f>
        <v>#N/A</v>
      </c>
      <c r="K60" s="111" t="e">
        <f>SUBSTITUTE(J60,"g]","k]")</f>
        <v>#N/A</v>
      </c>
      <c r="L60" s="108" t="s">
        <v>464</v>
      </c>
      <c r="M60" s="107"/>
      <c r="N60" s="107"/>
      <c r="O60" s="33" t="s">
        <v>464</v>
      </c>
      <c r="P60" s="105" t="e">
        <f>CONCATENATE(C60," ",E60,", or. ",I60," ",K60)</f>
        <v>#N/A</v>
      </c>
    </row>
    <row r="61" spans="1:16" x14ac:dyDescent="0.3">
      <c r="A61" s="28"/>
      <c r="B61" s="7" t="s">
        <v>4791</v>
      </c>
      <c r="C61" s="115" t="e">
        <f>C54</f>
        <v>#N/A</v>
      </c>
      <c r="D61" s="19" t="e">
        <f>D54</f>
        <v>#N/A</v>
      </c>
      <c r="E61" s="92" t="e">
        <f>SUBSTITUTE(SUBSTITUTE(D61,"g]","k]"), "en", "en")</f>
        <v>#N/A</v>
      </c>
      <c r="F61" s="108" t="e">
        <f>C61</f>
        <v>#N/A</v>
      </c>
      <c r="G61" s="107"/>
      <c r="H61" s="107"/>
      <c r="I61" s="115" t="e">
        <f>SUBSTITUTE(SUBSTITUTE(SUBSTITUTE(SUBSTITUTE(SUBSTITUTE(SUBSTITUTE(SUBSTITUTE(SUBSTITUTE(SUBSTITUTE(SUBSTITUTE(SUBSTITUTE(SUBSTITUTE(SUBSTITUTE(SUBSTITUTE(SUBSTITUTE(SUBSTITUTE(SUBSTITUTE(SUBSTITUTE(SUBSTITUTE(SUBSTITUTE(SUBSTITUTE(PROPER(VLOOKUP(A22,'2P'!A:W,1,0)),"P", "s P"),"T", "s T"),"K", "s K"),"C", "s C"),"S", "s S"),"F", "s F"),"H", "s H"),"A","z A"),"E","z E"),"O","z O"),"M","z M"),"N","z N"),"R","z R"),"L","z L"),"J","z J"),"B","z B"),"D","z D"),"G","z G"),"Z","z Z"),"Y","z Y"),"W","z W")</f>
        <v>#N/A</v>
      </c>
      <c r="J61" s="19" t="e">
        <f>_xlfn.TEXTJOIN(,,"[",LEFT(I54,1),"‿",VLOOKUP(C54,'2P'!A:W,2),"]")</f>
        <v>#N/A</v>
      </c>
      <c r="K61" s="92" t="e">
        <f>SUBSTITUTE(SUBSTITUTE(J61,"g]","k]"), "en", "en")</f>
        <v>#N/A</v>
      </c>
      <c r="L61" s="108" t="s">
        <v>464</v>
      </c>
      <c r="M61" s="107"/>
      <c r="N61" s="107"/>
      <c r="O61" s="33"/>
      <c r="P61" s="105" t="e">
        <f t="shared" ref="P61:P65" si="5">CONCATENATE(C61," ",E61,", svoj. prid. ",I61," ",K61)</f>
        <v>#N/A</v>
      </c>
    </row>
    <row r="62" spans="1:16" x14ac:dyDescent="0.3">
      <c r="A62" s="28"/>
      <c r="B62" s="4">
        <v>2</v>
      </c>
      <c r="C62" s="115" t="e">
        <f>C55</f>
        <v>#N/A</v>
      </c>
      <c r="D62" s="19" t="e">
        <f>_xlfn.TEXTJOIN(,,"[",VLOOKUP(C55,baza!A:W,13)," ",VLOOKUP(A23,baza!A:W,13,0),"]")</f>
        <v>#N/A</v>
      </c>
      <c r="E62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62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 "g]","k]")</f>
        <v>#N/A</v>
      </c>
      <c r="F62" s="108" t="s">
        <v>464</v>
      </c>
      <c r="G62" s="107"/>
      <c r="H62" s="107"/>
      <c r="I62" s="115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(LEFT(A22,1)),"p","s"),"t","s"),"k","s"),"c","s"),"s","s"),"f","s"),"h","s"),"a","z"),"e","z"),"o","z"),"m","z"),"n","z"),"r","z"),"l","z"),"j","z"),"b","z"),"d","z"),"g","z"),"z","z"),"y","z"),"w","z"),"x","s"),"q","s"))," ",(_xlfn.TEXTJOIN(,,,PROPER(VLOOKUP(A22,baza!A:L,1,0))," ",PROPER(VLOOKUP(A23,baza!A:L,1,0)))))</f>
        <v>#N/A</v>
      </c>
      <c r="J62" s="19" t="e">
        <f>_xlfn.TEXTJOIN(,,"[",LEFT(I62,1),"‿",VLOOKUP(C55,baza!A:W,13)," ",VLOOKUP(A23,baza!A:W,13,0),"]")</f>
        <v>#N/A</v>
      </c>
      <c r="K62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62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L62" s="112" t="e">
        <f>_xlfn.TEXTJOIN(,,PROPER(VLOOKUP(A22,baza!A:W,1,0))," ",PROPER(VLOOKUP(A23,baza!A:W,11,0)))</f>
        <v>#N/A</v>
      </c>
      <c r="M62" s="110" t="e">
        <f>_xlfn.TEXTJOIN(,,"[",VLOOKUP(C55,baza!A:W,13)," ",VLOOKUP(A23,baza!A:W,23),"]")</f>
        <v>#N/A</v>
      </c>
      <c r="N62" s="111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62" s="33" t="s">
        <v>464</v>
      </c>
      <c r="P62" s="105" t="e">
        <f>CONCATENATE(C62," ",E62,", or. ",I62," ",K62,", svoj. prid. ",L62," ",N62)</f>
        <v>#N/A</v>
      </c>
    </row>
    <row r="63" spans="1:16" x14ac:dyDescent="0.3">
      <c r="A63" s="28"/>
      <c r="B63" s="4">
        <v>3</v>
      </c>
      <c r="C63" s="115" t="e">
        <f>C56</f>
        <v>#N/A</v>
      </c>
      <c r="D63" s="19" t="e">
        <f>D56</f>
        <v>#N/A</v>
      </c>
      <c r="E63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63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F63" s="108" t="s">
        <v>464</v>
      </c>
      <c r="G63" s="107"/>
      <c r="H63" s="107"/>
      <c r="I63" s="115" t="e">
        <f>_xlfn.TEXTJOIN(,0,(SUBSTITUTE(SUBSTITUTE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"s"),"a","z"),"e","z"),"o","z"),"m","z"),"n","z"),"r","z"),"l","z"),"j","z"),"b","z"),"d","z"),"g","z"),"z","z"),"y","z"),"w","z"),"x","s"),"q","s"))," ",PROPER(VLOOKUP(A22,baza!A:L,1,0))," ",PROPER(VLOOKUP(A24,baza!A:L,1,0)),(IF(A12=1,"'","")),VLOOKUP(A25,baza!A:L,1,0))</f>
        <v>#N/A</v>
      </c>
      <c r="J63" s="19" t="e">
        <f>_xlfn.TEXTJOIN(,,"[",LEFT(I56,1),"‿",VLOOKUP(A22,baza!A:W,13)," ",VLOOKUP(A24,baza!A:W,14,0),(IF(A33=1,".","")),VLOOKUP(A25,baza!A:W,13,0),"]")</f>
        <v>#N/A</v>
      </c>
      <c r="K63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63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63" s="115" t="e">
        <f>_xlfn.TEXTJOIN(,,PROPER(VLOOKUP(A22,baza!A:W,1,0))," ",PROPER(VLOOKUP(A24,baza!A:W,1,0)),(IF(A33=1,"'","")),VLOOKUP(A25,baza!A:W,11,0))</f>
        <v>#N/A</v>
      </c>
      <c r="M63" s="19" t="e">
        <f>_xlfn.TEXTJOIN(,,"[",VLOOKUP(A22,baza!A:W,13,0)," ",VLOOKUP(A24,baza!A:W,14,0),(IF(A33=1,".","")),VLOOKUP(A25,baza!A:W,23,0),"]")</f>
        <v>#N/A</v>
      </c>
      <c r="N63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63" s="33" t="s">
        <v>464</v>
      </c>
      <c r="P63" s="105" t="e">
        <f t="shared" si="5"/>
        <v>#N/A</v>
      </c>
    </row>
    <row r="64" spans="1:16" x14ac:dyDescent="0.3">
      <c r="A64" s="28"/>
      <c r="B64" s="7" t="s">
        <v>4802</v>
      </c>
      <c r="C64" s="115" t="e">
        <f>C57</f>
        <v>#N/A</v>
      </c>
      <c r="D64" s="19" t="e">
        <f>_xlfn.TEXTJOIN(,,"[",VLOOKUP(A22,'2P'!A:H,2,0)," ",VLOOKUP(A23,baza!A:W,13,0),"]")</f>
        <v>#N/A</v>
      </c>
      <c r="E64" s="117" t="e">
        <f>E57</f>
        <v>#N/A</v>
      </c>
      <c r="F64" s="108" t="s">
        <v>464</v>
      </c>
      <c r="G64" s="107"/>
      <c r="H64" s="107"/>
      <c r="I64" s="115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",(_xlfn.TEXTJOIN(,,,PROPER(VLOOKUP(A22,'2P'!A:W,1,0))," ",PROPER(VLOOKUP(A23,baza!A:W,1,0)))))</f>
        <v>#N/A</v>
      </c>
      <c r="J64" s="19" t="e">
        <f>_xlfn.TEXTJOIN(,,"[",LEFT(I64,1),"‿",VLOOKUP(C54,'2P'!A:W,2)," ",VLOOKUP(A23,baza!A:W,13,0),"]")</f>
        <v>#N/A</v>
      </c>
      <c r="K64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64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64" s="115" t="e">
        <f>_xlfn.TEXTJOIN(,,PROPER(VLOOKUP(A22,'2P'!A:W,1,0))," ",PROPER(VLOOKUP(A23,baza!A:W,11,0)))</f>
        <v>#N/A</v>
      </c>
      <c r="M64" s="19" t="e">
        <f>_xlfn.TEXTJOIN(,,"[",VLOOKUP(C54,'2P'!A:W,2)," ",VLOOKUP(A23,baza!A:W,23,0),"]")</f>
        <v>#N/A</v>
      </c>
      <c r="N64" s="11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64" s="33" t="s">
        <v>464</v>
      </c>
      <c r="P64" s="105" t="e">
        <f t="shared" ref="P64" si="6">CONCATENATE(C64," ",E64,", rod. ",F64," ",H64,", or. ",I64," ",K64,", svoj. prid. ",L64," ",N64)</f>
        <v>#N/A</v>
      </c>
    </row>
    <row r="65" spans="1:24" x14ac:dyDescent="0.3">
      <c r="A65" s="28" t="e">
        <f>M65</f>
        <v>#N/A</v>
      </c>
      <c r="B65" s="7" t="s">
        <v>4801</v>
      </c>
      <c r="C65" s="121" t="e">
        <f>C58</f>
        <v>#N/A</v>
      </c>
      <c r="D65" s="121" t="e">
        <f>D58</f>
        <v>#N/A</v>
      </c>
      <c r="E65" s="120" t="e">
        <f>E58</f>
        <v>#N/A</v>
      </c>
      <c r="F65" s="108" t="s">
        <v>464</v>
      </c>
      <c r="G65" s="107"/>
      <c r="H65" s="107"/>
      <c r="I65" s="121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",PROPER(VLOOKUP(A22,'2P'!A:W,1,0))," ",PROPER(VLOOKUP(A24,baza!A:W,1,0)),(IF(A33=1,"'","")),VLOOKUP(A25,baza!A:W,1,0))</f>
        <v>#N/A</v>
      </c>
      <c r="J65" s="119" t="e">
        <f>_xlfn.TEXTJOIN(,,"[",LEFT(I65,1),"‿",VLOOKUP(A22,'2P'!A:W,2)," ",VLOOKUP(A24,baza!A:W,3,0),(IF(A33=1,".","")),VLOOKUP(A25,baza!A:W,2,0),"]")</f>
        <v>#N/A</v>
      </c>
      <c r="K65" s="12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65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"g"),"jj","j"),"nn","n"),".","j"),"g]","k]")</f>
        <v>#N/A</v>
      </c>
      <c r="L65" s="121" t="e">
        <f>_xlfn.TEXTJOIN(,,PROPER(VLOOKUP(A22,'2P'!A:W,1,0))," ",PROPER(VLOOKUP(A24,baza!A:W,1,0)),(IF(A33=1,"'","")),VLOOKUP(A25,baza!A:W,11,0))</f>
        <v>#N/A</v>
      </c>
      <c r="M65" s="119" t="e">
        <f>_xlfn.TEXTJOIN(,,"[",VLOOKUP(A22,'2P'!A:W,2,0)," ",VLOOKUP(A24,baza!A:W,3,0),(IF(A33=1,".","")),VLOOKUP(A25,baza!A:W,12,0),"]")</f>
        <v>#N/A</v>
      </c>
      <c r="N65" s="12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65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65" s="33" t="s">
        <v>464</v>
      </c>
      <c r="P65" s="105" t="e">
        <f t="shared" si="5"/>
        <v>#N/A</v>
      </c>
    </row>
    <row r="66" spans="1:24" x14ac:dyDescent="0.3">
      <c r="B66" s="17"/>
    </row>
    <row r="67" spans="1:24" x14ac:dyDescent="0.3">
      <c r="B67" s="35" t="s">
        <v>4337</v>
      </c>
      <c r="C67" s="19" t="str" cm="1">
        <f t="array" ref="C67">IFERROR(INDEX(C55:C58,MATCH(TRUE,INDEX(C55:C58&lt;&gt;"",0),0)),"")</f>
        <v/>
      </c>
      <c r="D67" s="33" t="s">
        <v>464</v>
      </c>
      <c r="E67" s="19" t="str" cm="1">
        <f t="array" ref="E67">IFERROR(INDEX(E55:E58,MATCH(TRUE,INDEX(E55:E58&lt;&gt;"",0),0)),"")</f>
        <v/>
      </c>
      <c r="F67" s="19" t="str" cm="1">
        <f t="array" ref="F67">IFERROR(INDEX(F55:F58,MATCH(TRUE,INDEX(F55:F58&lt;&gt;"",0),0)),"")</f>
        <v/>
      </c>
      <c r="G67" s="33" t="s">
        <v>464</v>
      </c>
      <c r="H67" s="19" t="str" cm="1">
        <f t="array" ref="H67">IFERROR(INDEX(H55:H58,MATCH(TRUE,INDEX(H55:H58&lt;&gt;"",0),0)),"")</f>
        <v/>
      </c>
      <c r="I67" s="19" t="str" cm="1">
        <f t="array" ref="I67">IFERROR(INDEX(I55:I58,MATCH(TRUE,INDEX(I55:I58&lt;&gt;"",0),0)),"")</f>
        <v/>
      </c>
      <c r="J67" s="33" t="s">
        <v>464</v>
      </c>
      <c r="K67" s="19" t="str" cm="1">
        <f t="array" ref="K67">IFERROR(INDEX(K55:K58,MATCH(TRUE,INDEX(K55:K58&lt;&gt;"",0),0)),"")</f>
        <v/>
      </c>
      <c r="L67" s="19" t="str" cm="1">
        <f t="array" ref="L67">IFERROR(INDEX(L55:L58,MATCH(TRUE,INDEX(L55:L58&lt;&gt;"",0),0)),"")</f>
        <v/>
      </c>
      <c r="M67" s="33" t="s">
        <v>464</v>
      </c>
      <c r="N67" s="19" t="str" cm="1">
        <f t="array" ref="N67">IFERROR(INDEX(N55:N58,MATCH(TRUE,INDEX(N55:N58&lt;&gt;"",0),0)),"")</f>
        <v/>
      </c>
      <c r="O67" s="33" t="s">
        <v>464</v>
      </c>
      <c r="P67" s="32" t="str" cm="1">
        <f t="array" ref="P67">IFERROR(INDEX(P53:P58,MATCH(TRUE,INDEX(P53:P58&lt;&gt;"",0),0)),"")</f>
        <v/>
      </c>
    </row>
    <row r="68" spans="1:24" x14ac:dyDescent="0.3">
      <c r="B68" s="35" t="s">
        <v>4424</v>
      </c>
      <c r="C68" s="19" t="str">
        <f>IFERROR(IFERROR(C53,C54),"")</f>
        <v/>
      </c>
      <c r="D68" s="19" t="str">
        <f>IFERROR(IFERROR(D53,D54),"")</f>
        <v/>
      </c>
      <c r="E68" s="19" t="str">
        <f>IFERROR(IFERROR(E53,E54),"")</f>
        <v/>
      </c>
      <c r="F68" s="19" t="str">
        <f t="shared" ref="F68:N68" si="7">IFERROR(IFERROR(F53,F54),"")</f>
        <v/>
      </c>
      <c r="G68" s="19" t="str">
        <f t="shared" si="7"/>
        <v/>
      </c>
      <c r="H68" s="19" t="str">
        <f t="shared" si="7"/>
        <v/>
      </c>
      <c r="I68" s="19" t="str">
        <f t="shared" si="7"/>
        <v/>
      </c>
      <c r="J68" s="19" t="str">
        <f t="shared" si="7"/>
        <v/>
      </c>
      <c r="K68" s="19" t="str">
        <f t="shared" si="7"/>
        <v/>
      </c>
      <c r="L68" s="19" t="str">
        <f t="shared" si="7"/>
        <v/>
      </c>
      <c r="M68" s="19" t="str">
        <f t="shared" si="7"/>
        <v/>
      </c>
      <c r="N68" s="19" t="str">
        <f t="shared" si="7"/>
        <v/>
      </c>
      <c r="O68" s="33" t="s">
        <v>464</v>
      </c>
    </row>
    <row r="69" spans="1:24" x14ac:dyDescent="0.3">
      <c r="B69" s="35" t="s">
        <v>4338</v>
      </c>
      <c r="C69" s="19" t="str" cm="1">
        <f t="array" ref="C69">IFERROR(INDEX(C62:C65,MATCH(TRUE,INDEX(C62:C65&lt;&gt;"",0),0)),"")</f>
        <v/>
      </c>
      <c r="E69" s="19" t="str" cm="1">
        <f t="array" ref="E69">IFERROR(INDEX(E62:E65,MATCH(TRUE,INDEX(E62:E65&lt;&gt;"",0),0)),"")</f>
        <v/>
      </c>
      <c r="F69" s="33" t="s">
        <v>464</v>
      </c>
      <c r="I69" s="19" t="str" cm="1">
        <f t="array" ref="I69">IFERROR(INDEX(I62:I65,MATCH(TRUE,INDEX(I62:I65&lt;&gt;"",0),0)),"")</f>
        <v/>
      </c>
      <c r="K69" s="19" t="str" cm="1">
        <f t="array" ref="K69">IFERROR(INDEX(K62:K65,MATCH(TRUE,INDEX(K62:K65&lt;&gt;"",0),0)),"")</f>
        <v/>
      </c>
      <c r="L69" s="19" t="str" cm="1">
        <f t="array" ref="L69">IFERROR(INDEX(L62:L65,MATCH(TRUE,INDEX(L62:L65&lt;&gt;"",0),0)),"")</f>
        <v/>
      </c>
      <c r="M69" s="33" t="s">
        <v>464</v>
      </c>
      <c r="N69" s="19" t="str" cm="1">
        <f t="array" ref="N69">IFERROR(INDEX(N62:N65,MATCH(TRUE,INDEX(N62:N65&lt;&gt;"",0),0)),"")</f>
        <v/>
      </c>
      <c r="O69" s="33" t="s">
        <v>464</v>
      </c>
      <c r="P69" s="34" t="str" cm="1">
        <f t="array" ref="P69">IFERROR(INDEX(P60:P65,MATCH(TRUE,INDEX(P60:P65&lt;&gt;"",0),0)),"")</f>
        <v/>
      </c>
    </row>
    <row r="70" spans="1:24" x14ac:dyDescent="0.3">
      <c r="B70" s="35" t="s">
        <v>4424</v>
      </c>
      <c r="C70" s="19" t="str">
        <f>IFERROR(IFERROR(C60,C61),"")</f>
        <v/>
      </c>
      <c r="E70" s="19" t="str">
        <f>IFERROR(IFERROR(E60,E61),"")</f>
        <v/>
      </c>
      <c r="I70" s="19" t="str">
        <f>IFERROR(IFERROR(I60,I61),"")</f>
        <v/>
      </c>
      <c r="K70" s="19" t="str">
        <f>IFERROR(IFERROR(K60,K61),"")</f>
        <v/>
      </c>
      <c r="O70" s="33" t="s">
        <v>464</v>
      </c>
    </row>
    <row r="71" spans="1:24" x14ac:dyDescent="0.3">
      <c r="B71" s="17"/>
    </row>
    <row r="72" spans="1:24" x14ac:dyDescent="0.3">
      <c r="B72" s="17"/>
    </row>
    <row r="73" spans="1:24" x14ac:dyDescent="0.3">
      <c r="B73" s="17"/>
    </row>
    <row r="74" spans="1:24" x14ac:dyDescent="0.3">
      <c r="B74" s="17"/>
    </row>
    <row r="75" spans="1:24" x14ac:dyDescent="0.3">
      <c r="B75" s="17"/>
    </row>
    <row r="76" spans="1:24" x14ac:dyDescent="0.3">
      <c r="B76" s="17"/>
    </row>
    <row r="77" spans="1:24" s="77" customFormat="1" x14ac:dyDescent="0.3">
      <c r="B77" s="78"/>
    </row>
    <row r="78" spans="1:24" x14ac:dyDescent="0.3">
      <c r="T78" s="4" t="s">
        <v>464</v>
      </c>
      <c r="V78" s="14" t="str" cm="1">
        <f t="array" ref="V78">IFERROR(INDEX(#REF!,MATCH(TRUE,INDEX(#REF!&lt;&gt;"",0),0)),"")</f>
        <v/>
      </c>
      <c r="W78" s="4" t="s">
        <v>464</v>
      </c>
      <c r="X78" s="14"/>
    </row>
    <row r="79" spans="1:24" x14ac:dyDescent="0.3">
      <c r="A79" s="6" t="s">
        <v>1160</v>
      </c>
      <c r="T79" s="4" t="s">
        <v>464</v>
      </c>
      <c r="W79" s="4" t="s">
        <v>464</v>
      </c>
    </row>
    <row r="80" spans="1:24" x14ac:dyDescent="0.3">
      <c r="A80" s="4" t="s">
        <v>1159</v>
      </c>
      <c r="T80" s="4" t="s">
        <v>464</v>
      </c>
      <c r="V80" s="3" t="s">
        <v>1171</v>
      </c>
      <c r="W80" s="4" t="s">
        <v>464</v>
      </c>
    </row>
    <row r="81" spans="1:24" x14ac:dyDescent="0.3">
      <c r="T81" s="4" t="s">
        <v>464</v>
      </c>
      <c r="V81" s="6" t="s">
        <v>1211</v>
      </c>
      <c r="W81" s="4" t="s">
        <v>464</v>
      </c>
      <c r="X81" s="6" t="s">
        <v>1212</v>
      </c>
    </row>
    <row r="82" spans="1:24" x14ac:dyDescent="0.3">
      <c r="A82" s="6" t="s">
        <v>1151</v>
      </c>
      <c r="T82" s="4" t="s">
        <v>464</v>
      </c>
      <c r="V82" s="14" t="str" cm="1">
        <f t="array" ref="V82">IFERROR(INDEX(#REF!,MATCH(TRUE,INDEX(#REF!&lt;&gt;"",0),0)),"")</f>
        <v/>
      </c>
      <c r="W82" s="4" t="s">
        <v>464</v>
      </c>
      <c r="X82" s="14"/>
    </row>
    <row r="83" spans="1:24" x14ac:dyDescent="0.3">
      <c r="A83" s="4" t="s">
        <v>1150</v>
      </c>
      <c r="T83" s="4" t="s">
        <v>464</v>
      </c>
    </row>
    <row r="84" spans="1:24" x14ac:dyDescent="0.3">
      <c r="T84" s="4" t="s">
        <v>464</v>
      </c>
    </row>
    <row r="85" spans="1:24" x14ac:dyDescent="0.3">
      <c r="A85" s="6" t="s">
        <v>1152</v>
      </c>
      <c r="T85" s="4" t="s">
        <v>464</v>
      </c>
    </row>
    <row r="86" spans="1:24" x14ac:dyDescent="0.3">
      <c r="A86" s="4" t="s">
        <v>1149</v>
      </c>
      <c r="T86" s="4" t="s">
        <v>464</v>
      </c>
    </row>
    <row r="87" spans="1:24" x14ac:dyDescent="0.3">
      <c r="T87" s="4" t="s">
        <v>464</v>
      </c>
    </row>
    <row r="88" spans="1:24" x14ac:dyDescent="0.3">
      <c r="A88" s="6" t="s">
        <v>1162</v>
      </c>
      <c r="C88" s="10" t="s">
        <v>247</v>
      </c>
      <c r="D88" s="11" t="s">
        <v>1154</v>
      </c>
      <c r="E88" s="12" t="str">
        <f>IF(OR(LEFT(C88,2)="CH", LEFT(C88,2)="SH", LEFT(C88,2)="ZH"), RIGHT(C88, LEN(C88)-IF(RIGHT(C88,2)="SH",2,2)), RIGHT(C88, LEN(C88)-1))</f>
        <v>ong</v>
      </c>
      <c r="T88" s="4" t="s">
        <v>464</v>
      </c>
    </row>
    <row r="89" spans="1:24" x14ac:dyDescent="0.3">
      <c r="T89" s="4" t="s">
        <v>464</v>
      </c>
    </row>
    <row r="90" spans="1:24" x14ac:dyDescent="0.3">
      <c r="A90" s="4" t="s">
        <v>1166</v>
      </c>
      <c r="T90" s="4" t="s">
        <v>464</v>
      </c>
    </row>
    <row r="91" spans="1:24" x14ac:dyDescent="0.3">
      <c r="T91" s="4" t="s">
        <v>464</v>
      </c>
    </row>
    <row r="92" spans="1:24" x14ac:dyDescent="0.3">
      <c r="A92" s="6" t="s">
        <v>1153</v>
      </c>
      <c r="C92" s="10" t="s">
        <v>255</v>
      </c>
      <c r="D92" s="11" t="s">
        <v>1154</v>
      </c>
      <c r="E92" s="12" t="str">
        <f>IF(OR(RIGHT(C92,1)="N", RIGHT(C92,2)="NG"), LEFT(C92, LEN(C92)-IF(RIGHT(C92,2)="NG",2,1)), C92)</f>
        <v>ma</v>
      </c>
      <c r="T92" s="4" t="s">
        <v>464</v>
      </c>
    </row>
    <row r="93" spans="1:24" x14ac:dyDescent="0.3">
      <c r="A93" s="4" t="s">
        <v>1155</v>
      </c>
      <c r="T93" s="4" t="s">
        <v>464</v>
      </c>
    </row>
    <row r="94" spans="1:24" x14ac:dyDescent="0.3">
      <c r="A94" s="13" t="s">
        <v>1156</v>
      </c>
      <c r="T94" s="4" t="s">
        <v>464</v>
      </c>
    </row>
    <row r="95" spans="1:24" x14ac:dyDescent="0.3">
      <c r="T95" s="4" t="s">
        <v>464</v>
      </c>
    </row>
    <row r="96" spans="1:24" x14ac:dyDescent="0.3">
      <c r="A96" s="6" t="s">
        <v>1163</v>
      </c>
      <c r="B96" s="6"/>
      <c r="C96" s="4" t="s">
        <v>1157</v>
      </c>
      <c r="D96" s="4" t="s">
        <v>1158</v>
      </c>
      <c r="E96" s="4" t="s">
        <v>463</v>
      </c>
      <c r="F96" s="4" t="s">
        <v>1167</v>
      </c>
      <c r="T96" s="4" t="s">
        <v>464</v>
      </c>
    </row>
    <row r="97" spans="1:20" x14ac:dyDescent="0.3">
      <c r="C97" s="4" t="s">
        <v>17</v>
      </c>
      <c r="D97" s="4" t="s">
        <v>18</v>
      </c>
      <c r="E97" s="4" t="s">
        <v>463</v>
      </c>
      <c r="F97" s="4" t="s">
        <v>36</v>
      </c>
      <c r="T97" s="4" t="s">
        <v>464</v>
      </c>
    </row>
    <row r="98" spans="1:20" x14ac:dyDescent="0.3">
      <c r="C98" s="4" t="s">
        <v>42</v>
      </c>
      <c r="D98" s="4" t="s">
        <v>20</v>
      </c>
      <c r="E98" s="4" t="s">
        <v>463</v>
      </c>
      <c r="F98" s="4" t="s">
        <v>1168</v>
      </c>
      <c r="T98" s="4" t="s">
        <v>464</v>
      </c>
    </row>
    <row r="99" spans="1:20" x14ac:dyDescent="0.3">
      <c r="C99" s="4" t="s">
        <v>80</v>
      </c>
      <c r="D99" s="4" t="s">
        <v>21</v>
      </c>
      <c r="E99" s="4" t="s">
        <v>463</v>
      </c>
      <c r="F99" s="4" t="s">
        <v>431</v>
      </c>
      <c r="T99" s="4" t="s">
        <v>464</v>
      </c>
    </row>
    <row r="100" spans="1:20" x14ac:dyDescent="0.3">
      <c r="C100" s="4" t="s">
        <v>244</v>
      </c>
      <c r="D100" s="4" t="s">
        <v>336</v>
      </c>
      <c r="E100" s="4" t="s">
        <v>463</v>
      </c>
      <c r="F100" s="4" t="s">
        <v>430</v>
      </c>
    </row>
    <row r="101" spans="1:20" x14ac:dyDescent="0.3">
      <c r="C101" s="4" t="s">
        <v>144</v>
      </c>
      <c r="D101" s="4" t="s">
        <v>361</v>
      </c>
      <c r="E101" s="4" t="s">
        <v>463</v>
      </c>
      <c r="F101" s="4" t="s">
        <v>429</v>
      </c>
    </row>
    <row r="102" spans="1:20" x14ac:dyDescent="0.3">
      <c r="C102" s="4" t="s">
        <v>9</v>
      </c>
      <c r="D102" s="4" t="s">
        <v>122</v>
      </c>
      <c r="E102" s="4" t="s">
        <v>463</v>
      </c>
      <c r="F102" s="4" t="s">
        <v>36</v>
      </c>
    </row>
    <row r="103" spans="1:20" x14ac:dyDescent="0.3">
      <c r="C103" s="4" t="s">
        <v>42</v>
      </c>
      <c r="D103" s="4" t="s">
        <v>270</v>
      </c>
      <c r="E103" s="4" t="s">
        <v>463</v>
      </c>
      <c r="F103" s="5" t="s">
        <v>269</v>
      </c>
    </row>
    <row r="104" spans="1:20" x14ac:dyDescent="0.3">
      <c r="C104" s="4" t="s">
        <v>80</v>
      </c>
      <c r="D104" s="4" t="s">
        <v>152</v>
      </c>
      <c r="E104" s="4" t="s">
        <v>463</v>
      </c>
      <c r="F104" s="8" t="s">
        <v>1164</v>
      </c>
    </row>
    <row r="106" spans="1:20" x14ac:dyDescent="0.3">
      <c r="A106" s="6" t="s">
        <v>4789</v>
      </c>
    </row>
    <row r="107" spans="1:20" x14ac:dyDescent="0.3">
      <c r="A107" s="4" t="s">
        <v>1170</v>
      </c>
    </row>
    <row r="108" spans="1:20" x14ac:dyDescent="0.3"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</row>
    <row r="109" spans="1:20" x14ac:dyDescent="0.3">
      <c r="A109" s="6" t="s">
        <v>1208</v>
      </c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</row>
    <row r="110" spans="1:20" x14ac:dyDescent="0.3">
      <c r="A110" s="4" t="s">
        <v>1207</v>
      </c>
    </row>
    <row r="112" spans="1:20" x14ac:dyDescent="0.3">
      <c r="A112" s="6" t="s">
        <v>1209</v>
      </c>
    </row>
    <row r="113" spans="1:3" x14ac:dyDescent="0.3">
      <c r="A113" s="4" t="s">
        <v>1210</v>
      </c>
    </row>
    <row r="115" spans="1:3" x14ac:dyDescent="0.3">
      <c r="A115" s="6" t="s">
        <v>4606</v>
      </c>
    </row>
    <row r="116" spans="1:3" x14ac:dyDescent="0.3">
      <c r="A116" s="4" t="s">
        <v>4430</v>
      </c>
    </row>
    <row r="117" spans="1:3" x14ac:dyDescent="0.3">
      <c r="A117" s="4" t="s">
        <v>4431</v>
      </c>
    </row>
    <row r="118" spans="1:3" x14ac:dyDescent="0.3">
      <c r="A118" s="4" t="s">
        <v>4605</v>
      </c>
    </row>
    <row r="120" spans="1:3" x14ac:dyDescent="0.3">
      <c r="A120" s="79" t="s">
        <v>4425</v>
      </c>
      <c r="B120" s="8"/>
      <c r="C120" s="6"/>
    </row>
    <row r="122" spans="1:3" x14ac:dyDescent="0.3">
      <c r="A122" s="6" t="s">
        <v>4788</v>
      </c>
    </row>
    <row r="123" spans="1:3" x14ac:dyDescent="0.3">
      <c r="A123" s="4" t="s">
        <v>3943</v>
      </c>
    </row>
    <row r="126" spans="1:3" x14ac:dyDescent="0.3">
      <c r="C126" s="6"/>
    </row>
    <row r="128" spans="1:3" x14ac:dyDescent="0.3">
      <c r="C128" s="6"/>
    </row>
    <row r="130" spans="3:3" x14ac:dyDescent="0.3">
      <c r="C130" s="6"/>
    </row>
    <row r="132" spans="3:3" x14ac:dyDescent="0.3">
      <c r="C132" s="6"/>
    </row>
    <row r="134" spans="3:3" x14ac:dyDescent="0.3">
      <c r="C134" s="6"/>
    </row>
    <row r="136" spans="3:3" x14ac:dyDescent="0.3">
      <c r="C136" s="6"/>
    </row>
    <row r="138" spans="3:3" x14ac:dyDescent="0.3">
      <c r="C138" s="6"/>
    </row>
    <row r="140" spans="3:3" x14ac:dyDescent="0.3">
      <c r="C140" s="6"/>
    </row>
  </sheetData>
  <conditionalFormatting sqref="V80">
    <cfRule type="containsText" dxfId="8" priority="2" operator="containsText" text="opomba">
      <formula>NOT(ISERROR(SEARCH("opomba",V80)))</formula>
    </cfRule>
    <cfRule type="cellIs" dxfId="7" priority="3" operator="equal">
      <formula>"."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40CB3-B26E-4BC8-B27F-0E2094F0FB51}">
  <sheetPr codeName="List4"/>
  <dimension ref="A1:G40"/>
  <sheetViews>
    <sheetView showGridLines="0" showRowColHeaders="0" tabSelected="1" zoomScaleNormal="100" workbookViewId="0">
      <selection activeCell="D8" sqref="D8"/>
    </sheetView>
  </sheetViews>
  <sheetFormatPr defaultRowHeight="14.4" outlineLevelRow="1" x14ac:dyDescent="0.3"/>
  <cols>
    <col min="1" max="1" width="16.109375" customWidth="1"/>
    <col min="2" max="2" width="50.77734375" customWidth="1"/>
    <col min="3" max="3" width="2.109375" customWidth="1"/>
    <col min="4" max="4" width="50.77734375" customWidth="1"/>
    <col min="5" max="5" width="3" customWidth="1"/>
    <col min="6" max="6" width="10.21875" customWidth="1"/>
    <col min="7" max="7" width="50.77734375" customWidth="1"/>
  </cols>
  <sheetData>
    <row r="1" spans="1:7" ht="15" thickBot="1" x14ac:dyDescent="0.35">
      <c r="A1" s="15"/>
      <c r="B1" s="177"/>
      <c r="C1" s="177"/>
      <c r="D1" s="177"/>
      <c r="E1" s="177"/>
      <c r="F1" s="177"/>
      <c r="G1" s="177"/>
    </row>
    <row r="2" spans="1:7" ht="15.6" x14ac:dyDescent="0.3">
      <c r="A2" s="177"/>
      <c r="B2" s="177"/>
      <c r="C2" s="177"/>
      <c r="D2" s="178" t="s">
        <v>6039</v>
      </c>
      <c r="E2" s="177"/>
      <c r="F2" s="177"/>
      <c r="G2" s="177"/>
    </row>
    <row r="3" spans="1:7" ht="15.6" x14ac:dyDescent="0.3">
      <c r="A3" s="177"/>
      <c r="B3" s="177"/>
      <c r="C3" s="177"/>
      <c r="D3" s="179" t="s">
        <v>5971</v>
      </c>
      <c r="E3" s="177"/>
      <c r="F3" s="177"/>
      <c r="G3" s="177"/>
    </row>
    <row r="4" spans="1:7" ht="18" x14ac:dyDescent="0.3">
      <c r="A4" s="177"/>
      <c r="B4" s="177"/>
      <c r="C4" s="177"/>
      <c r="D4" s="176" t="s">
        <v>4807</v>
      </c>
      <c r="E4" s="177"/>
      <c r="F4" s="177"/>
      <c r="G4" s="177"/>
    </row>
    <row r="5" spans="1:7" ht="16.2" thickBot="1" x14ac:dyDescent="0.35">
      <c r="A5" s="177"/>
      <c r="B5" s="177"/>
      <c r="C5" s="177"/>
      <c r="D5" s="180"/>
      <c r="E5" s="177"/>
      <c r="F5" s="177"/>
      <c r="G5" s="177"/>
    </row>
    <row r="6" spans="1:7" ht="15.6" x14ac:dyDescent="0.3">
      <c r="A6" s="177"/>
      <c r="B6" s="177"/>
      <c r="C6" s="177"/>
      <c r="D6" s="178" t="s">
        <v>4808</v>
      </c>
      <c r="E6" s="177"/>
      <c r="F6" s="177"/>
      <c r="G6" s="177"/>
    </row>
    <row r="7" spans="1:7" ht="15.6" x14ac:dyDescent="0.3">
      <c r="A7" s="177"/>
      <c r="B7" s="177"/>
      <c r="C7" s="177"/>
      <c r="D7" s="179" t="s">
        <v>5991</v>
      </c>
      <c r="E7" s="177"/>
      <c r="F7" s="177"/>
      <c r="G7" s="177"/>
    </row>
    <row r="8" spans="1:7" ht="24" customHeight="1" x14ac:dyDescent="0.3">
      <c r="A8" s="177"/>
      <c r="B8" s="177"/>
      <c r="C8" s="177"/>
      <c r="D8" s="176"/>
      <c r="E8" s="177"/>
      <c r="F8" s="177"/>
      <c r="G8" s="177"/>
    </row>
    <row r="9" spans="1:7" ht="16.2" thickBot="1" x14ac:dyDescent="0.35">
      <c r="A9" s="177"/>
      <c r="B9" s="180"/>
      <c r="C9" s="177"/>
      <c r="D9" s="181" t="str">
        <f>IF(AND(D8&lt;&gt;"",D4="krajevno ime",G12="",B18=""),"Preverite, ali je to res krajevno ime. Oglejte si tudi zavihek 'Pogosta vprašanja' na dnu te strani.",(IF(AND(D8&lt;&gt;"",D4="osebno ime",B18=" "),"Preverite, ali je to res osebno ime. Oglejte si tudi zavihek 'Pogosta vprašanja' na dnu te strani."," ")))</f>
        <v xml:space="preserve"> </v>
      </c>
      <c r="E9" s="177"/>
      <c r="F9" s="177"/>
      <c r="G9" s="177"/>
    </row>
    <row r="10" spans="1:7" ht="33" customHeight="1" thickBot="1" x14ac:dyDescent="0.35">
      <c r="A10" s="177"/>
      <c r="B10" s="182" t="s">
        <v>4426</v>
      </c>
      <c r="C10" s="177"/>
      <c r="D10" s="182"/>
      <c r="E10" s="177"/>
      <c r="F10" s="177"/>
      <c r="G10" s="177"/>
    </row>
    <row r="11" spans="1:7" ht="16.2" thickBot="1" x14ac:dyDescent="0.35">
      <c r="A11" s="177"/>
      <c r="B11" s="180" t="s">
        <v>4428</v>
      </c>
      <c r="C11" s="177"/>
      <c r="D11" s="180" t="s">
        <v>4429</v>
      </c>
      <c r="E11" s="177"/>
      <c r="F11" s="177"/>
      <c r="G11" s="180" t="s">
        <v>6041</v>
      </c>
    </row>
    <row r="12" spans="1:7" ht="18" x14ac:dyDescent="0.35">
      <c r="A12" s="183" t="s">
        <v>3944</v>
      </c>
      <c r="B12" s="122" t="str">
        <f>IFERROR(IF(D4="krajevno ime","",_xlfn.TEXTJOIN(,,koda!C43," ",koda!E43)),"")</f>
        <v xml:space="preserve"> </v>
      </c>
      <c r="C12" s="177"/>
      <c r="D12" s="122" t="str">
        <f>IFERROR(IF(D4="krajevno ime","",_xlfn.TEXTJOIN(,,koda!C45," ",koda!E45)),"")</f>
        <v xml:space="preserve"> </v>
      </c>
      <c r="E12" s="177"/>
      <c r="F12" s="183" t="s">
        <v>3944</v>
      </c>
      <c r="G12" s="184" t="str">
        <f>IFERROR(IF(D4="osebno ime","",(_xlfn.TEXTJOIN(,,geo!C43," ",geo!E43))),"")</f>
        <v/>
      </c>
    </row>
    <row r="13" spans="1:7" ht="18" x14ac:dyDescent="0.35">
      <c r="A13" s="183" t="s">
        <v>485</v>
      </c>
      <c r="B13" s="122" t="str">
        <f>IFERROR(IF(D4="krajevno ime","",_xlfn.TEXTJOIN(,,koda!F43," ",koda!H43)),"")</f>
        <v xml:space="preserve"> </v>
      </c>
      <c r="C13" s="177"/>
      <c r="D13" s="122" t="str">
        <f>D12</f>
        <v xml:space="preserve"> </v>
      </c>
      <c r="E13" s="177"/>
      <c r="F13" s="183" t="s">
        <v>5962</v>
      </c>
      <c r="G13" s="184" t="str">
        <f>IFERROR(IF(D4="osebno ime","",(_xlfn.TEXTJOIN(,,geo!F43," ",geo!H43))),"")</f>
        <v/>
      </c>
    </row>
    <row r="14" spans="1:7" ht="18" x14ac:dyDescent="0.35">
      <c r="A14" s="183" t="s">
        <v>1119</v>
      </c>
      <c r="B14" s="122" t="str">
        <f>IFERROR(IF(D4="krajevno ime","",_xlfn.TEXTJOIN(,,koda!I43," ",koda!K43)),"")</f>
        <v xml:space="preserve"> </v>
      </c>
      <c r="C14" s="177"/>
      <c r="D14" s="122" t="str">
        <f>IFERROR(IF(D4="krajevno ime","",_xlfn.TEXTJOIN(,,koda!I45," ",koda!K45)),"")</f>
        <v xml:space="preserve"> </v>
      </c>
      <c r="E14" s="177"/>
      <c r="F14" s="183" t="s">
        <v>5963</v>
      </c>
      <c r="G14" s="184" t="str">
        <f>IFERROR(IF(D4="osebno ime","",(_xlfn.TEXTJOIN(,,geo!I43," ",geo!K43))),"")</f>
        <v/>
      </c>
    </row>
    <row r="15" spans="1:7" ht="18" x14ac:dyDescent="0.35">
      <c r="A15" s="183" t="s">
        <v>486</v>
      </c>
      <c r="B15" s="122" t="str">
        <f>IFERROR(IF(D4="krajevno ime","",_xlfn.TEXTJOIN(,,koda!L43," ",koda!N43)),"")</f>
        <v xml:space="preserve"> </v>
      </c>
      <c r="C15" s="177"/>
      <c r="D15" s="122" t="str">
        <f>IFERROR(IF(D4="krajevno ime","",_xlfn.TEXTJOIN(,,koda!L45," ",koda!N45)),"")</f>
        <v xml:space="preserve"> </v>
      </c>
      <c r="E15" s="177"/>
      <c r="F15" s="183" t="s">
        <v>5964</v>
      </c>
      <c r="G15" s="184" t="str">
        <f>IFERROR(IF(D4="osebno ime","",(_xlfn.TEXTJOIN(,,geo!L43," ",geo!N43))),"")</f>
        <v/>
      </c>
    </row>
    <row r="16" spans="1:7" ht="18" x14ac:dyDescent="0.35">
      <c r="A16" s="183"/>
      <c r="B16" s="185" t="s">
        <v>464</v>
      </c>
      <c r="C16" s="183"/>
      <c r="D16" s="183"/>
      <c r="E16" s="177"/>
      <c r="F16" s="183" t="s">
        <v>5965</v>
      </c>
      <c r="G16" s="184" t="str">
        <f>IFERROR(IF(D4="osebno ime","",(_xlfn.TEXTJOIN(,,geo!O43," ",geo!Q43))),"")</f>
        <v/>
      </c>
    </row>
    <row r="17" spans="1:7" ht="31.8" thickBot="1" x14ac:dyDescent="0.35">
      <c r="A17" s="183"/>
      <c r="B17" s="186" t="s">
        <v>5972</v>
      </c>
      <c r="C17" s="183"/>
      <c r="D17" s="186" t="s">
        <v>5973</v>
      </c>
      <c r="E17" s="177"/>
      <c r="F17" s="177"/>
      <c r="G17" s="177"/>
    </row>
    <row r="18" spans="1:7" ht="18" x14ac:dyDescent="0.35">
      <c r="A18" s="183" t="s">
        <v>3944</v>
      </c>
      <c r="B18" s="122" t="str">
        <f>IFERROR(IF(D4="krajevno ime","",_xlfn.TEXTJOIN(,,koda!C44," ",koda!E44)),"")</f>
        <v xml:space="preserve"> </v>
      </c>
      <c r="C18" s="177"/>
      <c r="D18" s="122" t="str">
        <f>IFERROR(IF(D4="krajevno ime","",_xlfn.TEXTJOIN(,,koda!C44," ",koda!E44)),"")</f>
        <v xml:space="preserve"> </v>
      </c>
      <c r="E18" s="177"/>
      <c r="F18" s="177"/>
      <c r="G18" s="177"/>
    </row>
    <row r="19" spans="1:7" ht="18" x14ac:dyDescent="0.35">
      <c r="A19" s="183" t="s">
        <v>485</v>
      </c>
      <c r="B19" s="122" t="str">
        <f>IFERROR(IF(D4="krajevno ime","",_xlfn.TEXTJOIN(,,koda!F44," ",koda!H44)),"")</f>
        <v xml:space="preserve"> </v>
      </c>
      <c r="C19" s="177"/>
      <c r="D19" s="122" t="str">
        <f>D18</f>
        <v xml:space="preserve"> </v>
      </c>
      <c r="E19" s="177"/>
      <c r="F19" s="177"/>
      <c r="G19" s="177"/>
    </row>
    <row r="20" spans="1:7" ht="18" x14ac:dyDescent="0.35">
      <c r="A20" s="183" t="s">
        <v>1119</v>
      </c>
      <c r="B20" s="122" t="str">
        <f>IFERROR(IF(D4="krajevno ime","",_xlfn.TEXTJOIN(,,koda!I44," ",koda!K44)),"")</f>
        <v xml:space="preserve"> </v>
      </c>
      <c r="C20" s="177"/>
      <c r="D20" s="122" t="str">
        <f>IFERROR(IF(D4="krajevno ime","",_xlfn.TEXTJOIN(,,koda!I46," ",koda!K46)),"")</f>
        <v xml:space="preserve"> </v>
      </c>
      <c r="E20" s="177"/>
      <c r="F20" s="177"/>
      <c r="G20" s="177"/>
    </row>
    <row r="21" spans="1:7" ht="18" x14ac:dyDescent="0.35">
      <c r="A21" s="183" t="s">
        <v>486</v>
      </c>
      <c r="B21" s="122" t="str">
        <f>IFERROR(IF(D4="krajevno ime","",_xlfn.TEXTJOIN(,,koda!L44," ",koda!N44)),"")</f>
        <v xml:space="preserve"> </v>
      </c>
      <c r="C21" s="177"/>
      <c r="D21" s="187" t="s">
        <v>4792</v>
      </c>
      <c r="E21" s="177"/>
      <c r="F21" s="177"/>
      <c r="G21" s="177"/>
    </row>
    <row r="22" spans="1:7" hidden="1" outlineLevel="1" x14ac:dyDescent="0.3">
      <c r="B22" s="123" t="s">
        <v>464</v>
      </c>
    </row>
    <row r="23" spans="1:7" ht="16.2" hidden="1" outlineLevel="1" thickBot="1" x14ac:dyDescent="0.35">
      <c r="B23" s="31" t="s">
        <v>4427</v>
      </c>
      <c r="D23" s="31" t="str">
        <f>B23</f>
        <v>Zapis in izgovor, ki je bliže kitajščini:</v>
      </c>
    </row>
    <row r="24" spans="1:7" ht="18" hidden="1" outlineLevel="1" x14ac:dyDescent="0.35">
      <c r="A24" s="76" t="s">
        <v>3944</v>
      </c>
      <c r="B24" s="36" t="str">
        <f>_xlfn.TEXTJOIN(,,koda!C67," ",koda!E67)</f>
        <v xml:space="preserve"> </v>
      </c>
      <c r="D24" s="36" t="str">
        <f>_xlfn.TEXTJOIN(,,koda!C69," ",koda!E69)</f>
        <v xml:space="preserve"> </v>
      </c>
    </row>
    <row r="25" spans="1:7" ht="18" hidden="1" outlineLevel="1" x14ac:dyDescent="0.35">
      <c r="A25" s="76" t="s">
        <v>485</v>
      </c>
      <c r="B25" s="36" t="str">
        <f>_xlfn.TEXTJOIN(,,koda!F67," ",koda!H67)</f>
        <v xml:space="preserve"> </v>
      </c>
      <c r="D25" s="36" t="str">
        <f>D24</f>
        <v xml:space="preserve"> </v>
      </c>
    </row>
    <row r="26" spans="1:7" ht="18" hidden="1" outlineLevel="1" x14ac:dyDescent="0.35">
      <c r="A26" s="76" t="s">
        <v>1119</v>
      </c>
      <c r="B26" s="36" t="str">
        <f>_xlfn.TEXTJOIN(,,koda!I67," ",koda!K67)</f>
        <v xml:space="preserve"> </v>
      </c>
      <c r="D26" s="36" t="str">
        <f>_xlfn.TEXTJOIN(,,koda!I69," ",koda!K69)</f>
        <v xml:space="preserve"> </v>
      </c>
    </row>
    <row r="27" spans="1:7" ht="18" hidden="1" outlineLevel="1" x14ac:dyDescent="0.35">
      <c r="A27" s="76" t="s">
        <v>486</v>
      </c>
      <c r="B27" s="36" t="str">
        <f>_xlfn.TEXTJOIN(,,koda!L67," ",koda!N67)</f>
        <v xml:space="preserve"> </v>
      </c>
      <c r="D27" s="36" t="str">
        <f>_xlfn.TEXTJOIN(,,koda!L69," ",koda!N69)</f>
        <v xml:space="preserve"> </v>
      </c>
    </row>
    <row r="28" spans="1:7" hidden="1" outlineLevel="1" x14ac:dyDescent="0.3">
      <c r="B28" s="123" t="s">
        <v>464</v>
      </c>
    </row>
    <row r="29" spans="1:7" ht="18" hidden="1" outlineLevel="1" x14ac:dyDescent="0.35">
      <c r="A29" s="76" t="s">
        <v>3944</v>
      </c>
      <c r="B29" s="36" t="str">
        <f>_xlfn.TEXTJOIN(,,koda!C68," ",koda!E68)</f>
        <v xml:space="preserve"> </v>
      </c>
      <c r="D29" s="36" t="str">
        <f>_xlfn.TEXTJOIN(,,koda!C70," ",koda!E70)</f>
        <v xml:space="preserve"> </v>
      </c>
    </row>
    <row r="30" spans="1:7" ht="18" hidden="1" outlineLevel="1" x14ac:dyDescent="0.35">
      <c r="A30" s="76" t="s">
        <v>485</v>
      </c>
      <c r="B30" s="36" t="str">
        <f>_xlfn.TEXTJOIN(,,koda!F68," ",koda!H68)</f>
        <v xml:space="preserve"> </v>
      </c>
      <c r="D30" s="36" t="str">
        <f>_xlfn.TEXTJOIN(,,koda!C70," ",koda!E70)</f>
        <v xml:space="preserve"> </v>
      </c>
    </row>
    <row r="31" spans="1:7" ht="18" hidden="1" outlineLevel="1" x14ac:dyDescent="0.35">
      <c r="A31" s="76" t="s">
        <v>1119</v>
      </c>
      <c r="B31" s="36" t="str">
        <f>_xlfn.TEXTJOIN(,,koda!I68," ",koda!K68)</f>
        <v xml:space="preserve"> </v>
      </c>
      <c r="D31" s="36" t="str">
        <f>_xlfn.TEXTJOIN(,,koda!I70," ",koda!K70)</f>
        <v xml:space="preserve"> </v>
      </c>
    </row>
    <row r="32" spans="1:7" ht="18" hidden="1" outlineLevel="1" x14ac:dyDescent="0.35">
      <c r="A32" s="76" t="s">
        <v>486</v>
      </c>
      <c r="B32" s="36" t="str">
        <f>_xlfn.TEXTJOIN(,,koda!L68," ",koda!N68)</f>
        <v xml:space="preserve"> </v>
      </c>
      <c r="D32" s="106" t="s">
        <v>4792</v>
      </c>
    </row>
    <row r="33" spans="2:2" collapsed="1" x14ac:dyDescent="0.3"/>
    <row r="40" spans="2:2" x14ac:dyDescent="0.3">
      <c r="B40" s="152"/>
    </row>
  </sheetData>
  <sheetProtection algorithmName="SHA-512" hashValue="FrPjsNIpYb1ClMbL4/G1cehp2rZ1dYr0UeM3GSaHkEsiVfzZsVX70rJEx5vC8XqY3TPSURH1Erz61NSmrHr/+A==" saltValue="96y6XUMi4lDWHYepMvHqgg==" spinCount="100000" sheet="1" objects="1" scenarios="1"/>
  <protectedRanges>
    <protectedRange sqref="D4" name="Obseg2"/>
    <protectedRange sqref="D8" name="Vnosno polje"/>
  </protectedRanges>
  <conditionalFormatting sqref="D4">
    <cfRule type="cellIs" dxfId="6" priority="2" operator="equal">
      <formula>"krajevno ime"</formula>
    </cfRule>
  </conditionalFormatting>
  <conditionalFormatting sqref="D8">
    <cfRule type="expression" dxfId="5" priority="1">
      <formula>$D$4="krajevno ime"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9F750D-0385-4955-9390-9C4CA3F3DBCE}">
          <x14:formula1>
            <xm:f>List3!$A$2:$A$3</xm:f>
          </x14:formula1>
          <xm:sqref>D4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F441D-2F0F-47F4-B007-98AE22E679B4}">
  <sheetPr codeName="List8"/>
  <dimension ref="A1:O13"/>
  <sheetViews>
    <sheetView showGridLines="0" showRowColHeaders="0" workbookViewId="0">
      <selection activeCell="C4" sqref="C4"/>
    </sheetView>
  </sheetViews>
  <sheetFormatPr defaultRowHeight="14.4" x14ac:dyDescent="0.3"/>
  <cols>
    <col min="1" max="1" width="2.33203125" customWidth="1"/>
    <col min="2" max="2" width="25.109375" customWidth="1"/>
    <col min="3" max="3" width="34.5546875" customWidth="1"/>
  </cols>
  <sheetData>
    <row r="1" spans="1:15" ht="22.8" customHeight="1" x14ac:dyDescent="0.3">
      <c r="A1" s="177"/>
      <c r="B1" s="178" t="s">
        <v>6043</v>
      </c>
      <c r="C1" s="177"/>
      <c r="D1" s="177"/>
      <c r="E1" s="177"/>
      <c r="F1" s="177"/>
      <c r="G1" s="177"/>
      <c r="H1" s="177"/>
      <c r="I1" s="177"/>
      <c r="J1" s="177"/>
      <c r="K1" s="177"/>
      <c r="L1" s="177"/>
      <c r="M1" s="177"/>
      <c r="N1" s="177"/>
      <c r="O1" s="177"/>
    </row>
    <row r="2" spans="1:15" x14ac:dyDescent="0.3">
      <c r="A2" s="177"/>
      <c r="B2" s="177" t="s">
        <v>5997</v>
      </c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7"/>
      <c r="N2" s="177"/>
      <c r="O2" s="177"/>
    </row>
    <row r="3" spans="1:15" x14ac:dyDescent="0.3">
      <c r="A3" s="177"/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</row>
    <row r="4" spans="1:15" x14ac:dyDescent="0.3">
      <c r="A4" s="177"/>
      <c r="B4" s="177" t="s">
        <v>5998</v>
      </c>
      <c r="C4" s="177" t="s">
        <v>5992</v>
      </c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  <c r="O4" s="177"/>
    </row>
    <row r="5" spans="1:15" x14ac:dyDescent="0.3">
      <c r="A5" s="177"/>
      <c r="B5" s="177" t="s">
        <v>5996</v>
      </c>
      <c r="C5" s="189" t="s">
        <v>6044</v>
      </c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</row>
    <row r="6" spans="1:15" x14ac:dyDescent="0.3">
      <c r="A6" s="177"/>
      <c r="B6" s="177" t="s">
        <v>5994</v>
      </c>
      <c r="C6" s="177" t="s">
        <v>5995</v>
      </c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  <c r="O6" s="177"/>
    </row>
    <row r="7" spans="1:15" x14ac:dyDescent="0.3">
      <c r="A7" s="177"/>
      <c r="B7" s="177" t="s">
        <v>5993</v>
      </c>
      <c r="C7" s="188" t="s">
        <v>6042</v>
      </c>
      <c r="D7" s="177"/>
      <c r="E7" s="177"/>
      <c r="F7" s="177"/>
      <c r="G7" s="177"/>
      <c r="H7" s="177"/>
      <c r="I7" s="177"/>
      <c r="J7" s="177"/>
      <c r="K7" s="177"/>
      <c r="L7" s="177"/>
      <c r="M7" s="177"/>
      <c r="N7" s="177"/>
      <c r="O7" s="177"/>
    </row>
    <row r="9" spans="1:15" x14ac:dyDescent="0.3">
      <c r="A9" s="177"/>
      <c r="B9" s="177"/>
      <c r="C9" s="177"/>
      <c r="D9" s="177"/>
      <c r="E9" s="177"/>
      <c r="F9" s="177"/>
      <c r="G9" s="177"/>
      <c r="H9" s="177"/>
      <c r="I9" s="177"/>
      <c r="J9" s="177"/>
      <c r="K9" s="177"/>
      <c r="L9" s="177"/>
      <c r="M9" s="177"/>
      <c r="N9" s="177"/>
      <c r="O9" s="177"/>
    </row>
    <row r="10" spans="1:15" x14ac:dyDescent="0.3">
      <c r="A10" s="177"/>
      <c r="B10" s="177"/>
      <c r="C10" s="177"/>
      <c r="D10" s="177"/>
      <c r="E10" s="177"/>
      <c r="F10" s="177"/>
      <c r="G10" s="177"/>
      <c r="H10" s="177"/>
      <c r="I10" s="177"/>
      <c r="J10" s="177"/>
      <c r="K10" s="177"/>
      <c r="L10" s="177"/>
      <c r="M10" s="177"/>
      <c r="N10" s="177"/>
      <c r="O10" s="177"/>
    </row>
    <row r="11" spans="1:15" x14ac:dyDescent="0.3">
      <c r="A11" s="177"/>
      <c r="B11" s="177"/>
      <c r="C11" s="177"/>
      <c r="D11" s="177"/>
      <c r="E11" s="177"/>
      <c r="F11" s="177"/>
      <c r="G11" s="177"/>
      <c r="H11" s="177"/>
      <c r="I11" s="177"/>
      <c r="J11" s="177"/>
      <c r="K11" s="177"/>
      <c r="L11" s="177"/>
      <c r="M11" s="177"/>
      <c r="N11" s="177"/>
      <c r="O11" s="177"/>
    </row>
    <row r="12" spans="1:15" x14ac:dyDescent="0.3">
      <c r="A12" s="177"/>
      <c r="B12" s="177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</row>
    <row r="13" spans="1:15" x14ac:dyDescent="0.3">
      <c r="A13" s="177"/>
      <c r="B13" s="177"/>
      <c r="C13" s="177"/>
      <c r="D13" s="177"/>
      <c r="E13" s="177"/>
      <c r="F13" s="177"/>
      <c r="G13" s="177"/>
      <c r="H13" s="177"/>
      <c r="I13" s="177"/>
      <c r="J13" s="177"/>
      <c r="K13" s="177"/>
      <c r="L13" s="177"/>
      <c r="M13" s="177"/>
      <c r="N13" s="177"/>
      <c r="O13" s="177"/>
    </row>
  </sheetData>
  <sheetProtection algorithmName="SHA-512" hashValue="YRLxiXkaXx7IhJaQ35NwHEvGvLDkOHItgG10GfpEKDaZo7DcKeLfBgiFMR7tfUbxAhBUBfgFFMzvy/LWo1j4bQ==" saltValue="fPrPjtvHb2x89I2xQPR0Bw==" spinCount="100000" sheet="1" objects="1" scenarios="1"/>
  <hyperlinks>
    <hyperlink ref="C7" r:id="rId1" xr:uid="{69FAAB50-1FEA-4C52-A0B8-DE99725E6531}"/>
  </hyperlinks>
  <pageMargins left="0.7" right="0.7" top="0.75" bottom="0.75" header="0.3" footer="0.3"/>
  <pageSetup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AC008E-72C1-46E0-B574-A76BE5F7D666}">
  <sheetPr codeName="List9"/>
  <dimension ref="B1:B12"/>
  <sheetViews>
    <sheetView showGridLines="0" showRowColHeaders="0" workbookViewId="0">
      <selection activeCell="B24" sqref="B24"/>
    </sheetView>
  </sheetViews>
  <sheetFormatPr defaultRowHeight="14.4" x14ac:dyDescent="0.3"/>
  <cols>
    <col min="1" max="1" width="1.77734375" style="190" customWidth="1"/>
    <col min="2" max="2" width="178" style="190" customWidth="1"/>
    <col min="3" max="16384" width="8.88671875" style="190"/>
  </cols>
  <sheetData>
    <row r="1" spans="2:2" ht="8.4" customHeight="1" x14ac:dyDescent="0.3"/>
    <row r="2" spans="2:2" x14ac:dyDescent="0.3">
      <c r="B2" s="191" t="s">
        <v>6046</v>
      </c>
    </row>
    <row r="3" spans="2:2" x14ac:dyDescent="0.3">
      <c r="B3" s="190" t="s">
        <v>6045</v>
      </c>
    </row>
    <row r="5" spans="2:2" x14ac:dyDescent="0.3">
      <c r="B5" s="191" t="s">
        <v>6047</v>
      </c>
    </row>
    <row r="6" spans="2:2" ht="57.6" x14ac:dyDescent="0.3">
      <c r="B6" s="190" t="s">
        <v>6048</v>
      </c>
    </row>
    <row r="8" spans="2:2" x14ac:dyDescent="0.3">
      <c r="B8" s="191" t="s">
        <v>6049</v>
      </c>
    </row>
    <row r="9" spans="2:2" x14ac:dyDescent="0.3">
      <c r="B9" s="190" t="s">
        <v>6050</v>
      </c>
    </row>
    <row r="11" spans="2:2" hidden="1" x14ac:dyDescent="0.3">
      <c r="B11" s="191" t="s">
        <v>6051</v>
      </c>
    </row>
    <row r="12" spans="2:2" ht="28.8" hidden="1" x14ac:dyDescent="0.3">
      <c r="B12" s="190" t="s">
        <v>6052</v>
      </c>
    </row>
  </sheetData>
  <sheetProtection algorithmName="SHA-512" hashValue="TINtjlf42YQUSwvCk1Df5piZ6TgGJCDm3p5B8jCu1O+bzwI+7uz0W+zipUEyRpxWq/ki9bSVe1FcFPQk2OzFHA==" saltValue="i9HIJ4abfQC7tu6uHG8tyg==" spinCount="100000" sheet="1" objects="1" scenarios="1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8C32F-50F6-43DF-B9DE-B8D8DD679275}">
  <sheetPr codeName="List5">
    <tabColor rgb="FF92D050"/>
  </sheetPr>
  <dimension ref="A1:AA114"/>
  <sheetViews>
    <sheetView topLeftCell="A28" zoomScale="98" zoomScaleNormal="115" workbookViewId="0">
      <selection activeCell="C45" sqref="C45"/>
    </sheetView>
  </sheetViews>
  <sheetFormatPr defaultRowHeight="15.6" outlineLevelRow="1" x14ac:dyDescent="0.3"/>
  <cols>
    <col min="1" max="1" width="15.21875" style="4" customWidth="1"/>
    <col min="2" max="2" width="24" style="4" customWidth="1"/>
    <col min="3" max="8" width="7.21875" style="4" customWidth="1"/>
    <col min="9" max="9" width="10.109375" style="4" customWidth="1"/>
    <col min="10" max="12" width="7.21875" style="4" customWidth="1"/>
    <col min="13" max="13" width="10.33203125" style="4" customWidth="1"/>
    <col min="14" max="15" width="7.21875" style="4" customWidth="1"/>
    <col min="16" max="16" width="10.33203125" style="4" customWidth="1"/>
    <col min="17" max="17" width="7.21875" style="4" customWidth="1"/>
    <col min="18" max="18" width="1.77734375" style="4" customWidth="1"/>
    <col min="19" max="19" width="85.5546875" style="4" customWidth="1"/>
    <col min="20" max="20" width="4.77734375" style="4" customWidth="1"/>
    <col min="21" max="23" width="12.33203125" style="4" customWidth="1"/>
    <col min="24" max="24" width="3.33203125" style="4" customWidth="1"/>
    <col min="25" max="25" width="45.21875" style="4" customWidth="1"/>
    <col min="26" max="26" width="3.6640625" style="4" customWidth="1"/>
    <col min="27" max="27" width="46.44140625" style="4" customWidth="1"/>
    <col min="28" max="16384" width="8.88671875" style="4"/>
  </cols>
  <sheetData>
    <row r="1" spans="1:19" x14ac:dyDescent="0.3">
      <c r="I1" s="9"/>
    </row>
    <row r="2" spans="1:19" outlineLevel="1" x14ac:dyDescent="0.3">
      <c r="A2" s="26">
        <f>'HP &gt; SL'!D8</f>
        <v>0</v>
      </c>
      <c r="B2" s="17" t="s">
        <v>1214</v>
      </c>
      <c r="I2" s="4" t="s">
        <v>1157</v>
      </c>
      <c r="K2" s="4" t="s">
        <v>1158</v>
      </c>
      <c r="M2" s="4" t="s">
        <v>5954</v>
      </c>
      <c r="P2" s="4" t="s">
        <v>5954</v>
      </c>
    </row>
    <row r="3" spans="1:19" outlineLevel="1" x14ac:dyDescent="0.3">
      <c r="A3" s="107"/>
      <c r="B3" s="17"/>
      <c r="I3" s="4">
        <f>A2</f>
        <v>0</v>
      </c>
      <c r="K3" s="4" t="e">
        <f>RIGHT(I3,LEN(I3)-LEN(J10)-IF(IFERROR(SEARCH(".",I9,1),0)&gt;0,1,0))</f>
        <v>#N/A</v>
      </c>
      <c r="M3" s="4" t="e">
        <f>RIGHT(K3,LEN(K3)-LEN(L10)-(IF(IFERROR(SEARCH(".",K9,1),0)&gt;0,1,0)))</f>
        <v>#N/A</v>
      </c>
      <c r="P3" s="4" t="e">
        <f>RIGHT(N3,LEN(N3)-LEN(O10))</f>
        <v>#N/A</v>
      </c>
    </row>
    <row r="4" spans="1:19" outlineLevel="1" x14ac:dyDescent="0.3">
      <c r="A4" s="2">
        <f>A2</f>
        <v>0</v>
      </c>
      <c r="B4" s="17" t="s">
        <v>5953</v>
      </c>
      <c r="I4" s="144" t="str">
        <f>LEFT(I3,1)</f>
        <v>0</v>
      </c>
      <c r="J4" s="150" t="e">
        <f>VLOOKUP(I4,gb!$A:$L,1,0)</f>
        <v>#N/A</v>
      </c>
      <c r="K4" s="144" t="e">
        <f>LEFT(K3,1)</f>
        <v>#N/A</v>
      </c>
      <c r="L4" s="145" t="e">
        <f>VLOOKUP(K4,gb!$A:$L,1,0)</f>
        <v>#N/A</v>
      </c>
      <c r="M4" s="144" t="e">
        <f>LEFT(M3,1)</f>
        <v>#N/A</v>
      </c>
      <c r="N4" s="145" t="e">
        <f>VLOOKUP(M4,gb!$A:$L,1,0)</f>
        <v>#N/A</v>
      </c>
      <c r="O4" s="145" t="e">
        <f>VLOOKUP(N4,gb!$A:$L,1,0)</f>
        <v>#N/A</v>
      </c>
      <c r="P4" s="144" t="e">
        <f>LEFT(P3,1)</f>
        <v>#N/A</v>
      </c>
      <c r="Q4" s="145" t="e">
        <f>VLOOKUP(P4,gb!$A:$L,1,0)</f>
        <v>#N/A</v>
      </c>
      <c r="S4" s="8" t="s">
        <v>5955</v>
      </c>
    </row>
    <row r="5" spans="1:19" outlineLevel="1" x14ac:dyDescent="0.3">
      <c r="A5" s="19" t="str">
        <f>IFERROR(IF(OR(LEFT(A4,2)="CH",LEFT(A4,2)="SH",LEFT(A4,2)="ZH"),RIGHT(A4,LEN(A4)-IF(RIGHT(A4,2)="SH",2,2)),RIGHT(A4,LEN(A4)-1)),"")</f>
        <v/>
      </c>
      <c r="B5" s="17" t="s">
        <v>1215</v>
      </c>
      <c r="I5" s="146" t="str">
        <f>LEFT(I3,2)</f>
        <v>0</v>
      </c>
      <c r="J5" s="4" t="e">
        <f>VLOOKUP(I5,gb!$A:$L,1,0)</f>
        <v>#N/A</v>
      </c>
      <c r="K5" s="146" t="e">
        <f>LEFT(K3,2)</f>
        <v>#N/A</v>
      </c>
      <c r="L5" s="147" t="e">
        <f>VLOOKUP(K5,gb!$A:$L,1,0)</f>
        <v>#N/A</v>
      </c>
      <c r="M5" s="146" t="e">
        <f>LEFT(M3,2)</f>
        <v>#N/A</v>
      </c>
      <c r="N5" s="147" t="e">
        <f>VLOOKUP(M5,gb!$A:$L,1,0)</f>
        <v>#N/A</v>
      </c>
      <c r="O5" s="147" t="e">
        <f>VLOOKUP(N5,gb!$A:$L,1,0)</f>
        <v>#N/A</v>
      </c>
      <c r="P5" s="146" t="e">
        <f>LEFT(P3,2)</f>
        <v>#N/A</v>
      </c>
      <c r="Q5" s="147" t="e">
        <f>VLOOKUP(P5,gb!$A:$L,1,0)</f>
        <v>#N/A</v>
      </c>
      <c r="S5" s="8" t="s">
        <v>5957</v>
      </c>
    </row>
    <row r="6" spans="1:19" outlineLevel="1" x14ac:dyDescent="0.3">
      <c r="A6" s="19" t="str">
        <f>IF(OR(RIGHT(A5,1)="N", RIGHT(A5,2)="NG"), LEFT(A5, LEN(A5)-IF(RIGHT(A5,2)="NG",2,1)), A5)</f>
        <v/>
      </c>
      <c r="B6" s="17" t="s">
        <v>1216</v>
      </c>
      <c r="I6" s="146" t="str">
        <f>LEFT(I3,3)</f>
        <v>0</v>
      </c>
      <c r="J6" s="4" t="e">
        <f>VLOOKUP(I6,gb!$A:$L,1,0)</f>
        <v>#N/A</v>
      </c>
      <c r="K6" s="146" t="e">
        <f>LEFT(K3,3)</f>
        <v>#N/A</v>
      </c>
      <c r="L6" s="147" t="e">
        <f>VLOOKUP(K6,gb!$A:$L,1,0)</f>
        <v>#N/A</v>
      </c>
      <c r="M6" s="146" t="e">
        <f>LEFT(M3,3)</f>
        <v>#N/A</v>
      </c>
      <c r="N6" s="147" t="e">
        <f>VLOOKUP(M6,gb!$A:$L,1,0)</f>
        <v>#N/A</v>
      </c>
      <c r="O6" s="147" t="e">
        <f>VLOOKUP(N6,gb!$A:$L,1,0)</f>
        <v>#N/A</v>
      </c>
      <c r="P6" s="146" t="e">
        <f>LEFT(P3,3)</f>
        <v>#N/A</v>
      </c>
      <c r="Q6" s="147" t="e">
        <f>VLOOKUP(P6,gb!$A:$L,1,0)</f>
        <v>#N/A</v>
      </c>
      <c r="S6" s="8" t="s">
        <v>5956</v>
      </c>
    </row>
    <row r="7" spans="1:19" outlineLevel="1" x14ac:dyDescent="0.3">
      <c r="A7" s="20">
        <f>MAX(IFERROR(SEARCH("CH",LEFT(A4,2),1),0),IFERROR(SEARCH("SH",LEFT(A4,2),1),0),IFERROR(SEARCH("ZH",LEFT(A4,2),1),0))</f>
        <v>0</v>
      </c>
      <c r="B7" s="17" t="s">
        <v>1226</v>
      </c>
      <c r="I7" s="146" t="str">
        <f>LEFT(I3,4)</f>
        <v>0</v>
      </c>
      <c r="J7" s="4" t="e">
        <f>VLOOKUP(I7,gb!$A:$L,1,0)</f>
        <v>#N/A</v>
      </c>
      <c r="K7" s="146" t="e">
        <f>LEFT(K3,4)</f>
        <v>#N/A</v>
      </c>
      <c r="L7" s="147" t="e">
        <f>VLOOKUP(K7,gb!$A:$L,1,0)</f>
        <v>#N/A</v>
      </c>
      <c r="M7" s="146" t="e">
        <f>LEFT(M3,4)</f>
        <v>#N/A</v>
      </c>
      <c r="N7" s="147" t="e">
        <f>VLOOKUP(M7,gb!$A:$L,1,0)</f>
        <v>#N/A</v>
      </c>
      <c r="O7" s="147" t="e">
        <f>VLOOKUP(N7,gb!$A:$L,1,0)</f>
        <v>#N/A</v>
      </c>
      <c r="P7" s="146" t="e">
        <f>LEFT(P3,4)</f>
        <v>#N/A</v>
      </c>
      <c r="Q7" s="147" t="e">
        <f>VLOOKUP(P7,gb!$A:$L,1,0)</f>
        <v>#N/A</v>
      </c>
    </row>
    <row r="8" spans="1:19" outlineLevel="1" x14ac:dyDescent="0.3">
      <c r="A8" s="21">
        <f>IF(A7&gt;0,1,0)</f>
        <v>0</v>
      </c>
      <c r="B8" s="17" t="s">
        <v>1227</v>
      </c>
      <c r="I8" s="146" t="str">
        <f>LEFT(I3,5)</f>
        <v>0</v>
      </c>
      <c r="J8" s="4" t="e">
        <f>VLOOKUP(I8,gb!$A:$L,1,0)</f>
        <v>#N/A</v>
      </c>
      <c r="K8" s="146" t="e">
        <f>LEFT(K3,5)</f>
        <v>#N/A</v>
      </c>
      <c r="L8" s="147" t="e">
        <f>VLOOKUP(K8,gb!$A:$L,1,0)</f>
        <v>#N/A</v>
      </c>
      <c r="M8" s="146" t="e">
        <f>LEFT(M3,5)</f>
        <v>#N/A</v>
      </c>
      <c r="N8" s="147" t="e">
        <f>VLOOKUP(M8,gb!$A:$L,1,0)</f>
        <v>#N/A</v>
      </c>
      <c r="O8" s="147" t="e">
        <f>VLOOKUP(N8,gb!$A:$L,1,0)</f>
        <v>#N/A</v>
      </c>
      <c r="P8" s="146" t="e">
        <f>LEFT(P3,5)</f>
        <v>#N/A</v>
      </c>
      <c r="Q8" s="147" t="e">
        <f>VLOOKUP(P8,gb!$A:$L,1,0)</f>
        <v>#N/A</v>
      </c>
      <c r="S8" s="4" t="s">
        <v>6038</v>
      </c>
    </row>
    <row r="9" spans="1:19" outlineLevel="1" x14ac:dyDescent="0.3">
      <c r="A9" s="20">
        <f>MAX(IFERROR(SEARCH("CH",A6,1),0),IFERROR(SEARCH("SH",A6,1),0),IFERROR(SEARCH("ZH",A6,1),0))</f>
        <v>0</v>
      </c>
      <c r="B9" s="17" t="s">
        <v>1228</v>
      </c>
      <c r="I9" s="146" t="str">
        <f>LEFT(I3,6)</f>
        <v>0</v>
      </c>
      <c r="J9" s="4" t="e">
        <f>VLOOKUP(I9,gb!$A:$L,1,0)</f>
        <v>#N/A</v>
      </c>
      <c r="K9" s="146" t="e">
        <f>LEFT(K3,6)</f>
        <v>#N/A</v>
      </c>
      <c r="L9" s="147" t="e">
        <f>VLOOKUP(K9,gb!$A:$L,1,0)</f>
        <v>#N/A</v>
      </c>
      <c r="M9" s="146" t="e">
        <f>LEFT(M3,6)</f>
        <v>#N/A</v>
      </c>
      <c r="N9" s="147" t="e">
        <f>VLOOKUP(M9,gb!$A:$L,1,0)</f>
        <v>#N/A</v>
      </c>
      <c r="O9" s="147" t="e">
        <f>VLOOKUP(N9,gb!$A:$L,1,0)</f>
        <v>#N/A</v>
      </c>
      <c r="P9" s="146" t="e">
        <f>LEFT(P3,6)</f>
        <v>#N/A</v>
      </c>
      <c r="Q9" s="147" t="e">
        <f>VLOOKUP(P9,gb!$A:$L,1,0)</f>
        <v>#N/A</v>
      </c>
    </row>
    <row r="10" spans="1:19" outlineLevel="1" x14ac:dyDescent="0.3">
      <c r="A10" s="21">
        <f>IF(A9&gt;0,1,0)</f>
        <v>0</v>
      </c>
      <c r="B10" s="17" t="s">
        <v>1217</v>
      </c>
      <c r="I10" s="175">
        <f>IF(IFERROR(SEARCH(".",I9,1),0)&gt;0,1,0)</f>
        <v>0</v>
      </c>
      <c r="J10" s="151" t="e">
        <f>IFERROR(J9,IFERROR(J8,IFERROR(J7,IFERROR(J6,IFERROR(J6,IFERROR(J5,J4))))))</f>
        <v>#N/A</v>
      </c>
      <c r="K10" s="175">
        <f>IF(IFERROR(SEARCH(".",K9,1),0)&gt;0,1,0)</f>
        <v>0</v>
      </c>
      <c r="L10" s="151" t="e">
        <f>IFERROR(L9,IFERROR(L8,IFERROR(L7,IFERROR(L6,IFERROR(L6,IFERROR(L5,L4))))))</f>
        <v>#N/A</v>
      </c>
      <c r="M10" s="175">
        <f>IF(IFERROR(SEARCH(".",M9,1),0)&gt;0,1,0)</f>
        <v>0</v>
      </c>
      <c r="N10" s="151" t="e">
        <f>IFERROR(N9,IFERROR(N8,IFERROR(N7,IFERROR(N6,IFERROR(N6,IFERROR(N5,N4))))))</f>
        <v>#N/A</v>
      </c>
      <c r="O10" s="151" t="e">
        <f>IFERROR(O9,IFERROR(O8,IFERROR(O7,IFERROR(O6,IFERROR(O6,IFERROR(O5,O4))))))</f>
        <v>#N/A</v>
      </c>
      <c r="P10" s="148"/>
      <c r="Q10" s="149" t="e">
        <f>IFERROR(Q9,IFERROR(Q8,IFERROR(Q7,IFERROR(Q6,Q5))))</f>
        <v>#N/A</v>
      </c>
    </row>
    <row r="11" spans="1:19" outlineLevel="1" x14ac:dyDescent="0.3">
      <c r="A11" s="20">
        <f>IFERROR(SEARCH(".",A6,1),0)</f>
        <v>0</v>
      </c>
      <c r="B11" s="17" t="s">
        <v>1169</v>
      </c>
    </row>
    <row r="12" spans="1:19" outlineLevel="1" x14ac:dyDescent="0.3">
      <c r="A12" s="21">
        <f>IF(A11&gt;0,1,0)</f>
        <v>0</v>
      </c>
      <c r="B12" s="17" t="s">
        <v>1218</v>
      </c>
      <c r="I12" s="168" t="s">
        <v>5983</v>
      </c>
      <c r="J12" s="168"/>
      <c r="K12" s="168"/>
      <c r="L12" s="168"/>
    </row>
    <row r="13" spans="1:19" outlineLevel="1" x14ac:dyDescent="0.3">
      <c r="A13" s="20">
        <f>(MAX(IFERROR(SEARCH("NN",A6,1),0),IFERROR(SEARCH("GG",A6,1),0)))</f>
        <v>0</v>
      </c>
      <c r="B13" s="17" t="s">
        <v>1219</v>
      </c>
      <c r="I13" s="167" t="s">
        <v>2</v>
      </c>
      <c r="J13" s="167" t="e">
        <f>LEN(D$43) - LEN(SUBSTITUTE(D$43, $I13, ""))</f>
        <v>#N/A</v>
      </c>
      <c r="K13" s="4" t="e">
        <f>IF(J13=2,SUBSTITUTE(D43,"á","a",1),D43)</f>
        <v>#N/A</v>
      </c>
      <c r="L13" s="173" t="e">
        <f>LEN(K$16) - LEN(SUBSTITUTE(K$16, $I13, ""))</f>
        <v>#N/A</v>
      </c>
      <c r="M13" s="4">
        <f>IFERROR(FIND(I13,D$43),0)</f>
        <v>0</v>
      </c>
    </row>
    <row r="14" spans="1:19" outlineLevel="1" x14ac:dyDescent="0.3">
      <c r="A14" s="21">
        <f>IF(A13&gt;0,1,0)</f>
        <v>0</v>
      </c>
      <c r="B14" s="17" t="s">
        <v>1220</v>
      </c>
      <c r="I14" s="167" t="s">
        <v>3877</v>
      </c>
      <c r="J14" s="167" t="e">
        <f t="shared" ref="J14:J17" si="0">LEN(D$43) - LEN(SUBSTITUTE(D$43, $I14, ""))</f>
        <v>#N/A</v>
      </c>
      <c r="K14" s="4" t="e">
        <f>IF(J14=2,SUBSTITUTE(K13,"ê","e",1),K13)</f>
        <v>#N/A</v>
      </c>
      <c r="L14" s="173" t="e">
        <f>LEN(K$16) - LEN(SUBSTITUTE(K$16, $I14, ""))</f>
        <v>#N/A</v>
      </c>
      <c r="M14" s="4">
        <f>IFERROR(FIND(I14,D$43),0)</f>
        <v>0</v>
      </c>
    </row>
    <row r="15" spans="1:19" outlineLevel="1" x14ac:dyDescent="0.3">
      <c r="A15" s="20">
        <f>IFERROR(SEARCH("NGN",A6,1),0)</f>
        <v>0</v>
      </c>
      <c r="B15" s="17" t="s">
        <v>1221</v>
      </c>
      <c r="I15" s="167" t="s">
        <v>5980</v>
      </c>
      <c r="J15" s="167" t="e">
        <f>LEN(D$43) - LEN(SUBSTITUTE(D$43, $I15, ""))</f>
        <v>#N/A</v>
      </c>
      <c r="K15" s="168" t="e">
        <f>IF(J18=2,SUBSTITUTE(SUBSTITUTE(SUBSTITUTE(K14,"í","i"),"ó","o"),"ú","u"),K14)</f>
        <v>#N/A</v>
      </c>
      <c r="L15" s="173" t="e">
        <f>LEN(K$16) - LEN(SUBSTITUTE(K$16, $I15, ""))</f>
        <v>#N/A</v>
      </c>
      <c r="M15" s="4">
        <f t="shared" ref="M15:M17" si="1">IFERROR(FIND(I15,D$43),0)</f>
        <v>0</v>
      </c>
    </row>
    <row r="16" spans="1:19" outlineLevel="1" x14ac:dyDescent="0.3">
      <c r="A16" s="21">
        <f>IF(A15&gt;0,1,0)</f>
        <v>0</v>
      </c>
      <c r="B16" s="17" t="s">
        <v>1222</v>
      </c>
      <c r="I16" s="167" t="s">
        <v>5981</v>
      </c>
      <c r="J16" s="167" t="e">
        <f t="shared" si="0"/>
        <v>#N/A</v>
      </c>
      <c r="K16" s="4" t="e">
        <f>IF(J18=2,SUBSTITUTE(SUBSTITUTE(SUBSTITUTE(K14,"í","i"),"ó","o"),"ú","u"),K14)</f>
        <v>#N/A</v>
      </c>
      <c r="L16" s="173" t="e">
        <f>LEN(K$16) - LEN(SUBSTITUTE(K$16, $I16, ""))</f>
        <v>#N/A</v>
      </c>
      <c r="M16" s="4">
        <f t="shared" si="1"/>
        <v>0</v>
      </c>
    </row>
    <row r="17" spans="1:18" outlineLevel="1" x14ac:dyDescent="0.3">
      <c r="A17" s="22">
        <f>IF(A9&gt;0,A9,A18)</f>
        <v>0</v>
      </c>
      <c r="B17" s="17" t="s">
        <v>1223</v>
      </c>
      <c r="I17" s="167" t="s">
        <v>5982</v>
      </c>
      <c r="J17" s="167" t="e">
        <f t="shared" si="0"/>
        <v>#N/A</v>
      </c>
      <c r="L17" s="173" t="e">
        <f>LEN(K$16) - LEN(SUBSTITUTE(K$16, $I17, ""))</f>
        <v>#N/A</v>
      </c>
      <c r="M17" s="4">
        <f t="shared" si="1"/>
        <v>0</v>
      </c>
    </row>
    <row r="18" spans="1:18" outlineLevel="1" x14ac:dyDescent="0.3">
      <c r="A18" s="23">
        <f>MAX(IFERROR(SEARCH("b", A6),0),IFERROR(SEARCH("c", A6),0),IFERROR(SEARCH("d", A6),0),IFERROR(SEARCH("f", A6),0),IFERROR(SEARCH("h", A6),0),IFERROR(SEARCH("j", A6),0),IFERROR(SEARCH("k", A6),0),IFERROR(SEARCH("l", A6),0),IFERROR(SEARCH("m", A6),0),IFERROR(SEARCH("p", A6),0),IFERROR(SEARCH("q", A6),0),IFERROR(SEARCH("r", A6),0),IFERROR(SEARCH("s", A6),0),IFERROR(SEARCH("t", A6),0),IFERROR(SEARCH("w", A6),0),IFERROR(SEARCH("x", A6),0),IFERROR(SEARCH("y", A6),0),IFERROR(SEARCH("z", A6),0),IFERROR(SEARCH("g", A6),0),IFERROR(SEARCH("n", A6),0),IFERROR(SEARCH(".", A6),0))</f>
        <v>0</v>
      </c>
      <c r="B18" s="17" t="s">
        <v>1224</v>
      </c>
      <c r="J18" s="167" t="e">
        <f>SUM(J13:J17)</f>
        <v>#N/A</v>
      </c>
      <c r="L18" s="172" t="e">
        <f>SUM(L13:L17)</f>
        <v>#N/A</v>
      </c>
    </row>
    <row r="19" spans="1:18" outlineLevel="1" x14ac:dyDescent="0.3">
      <c r="A19" s="24">
        <f>MIN(IFERROR(SEARCH("b", A6),9),IFERROR(SEARCH("c", A6),9),IFERROR(SEARCH("d", A6),9),IFERROR(SEARCH("f", A6),9),IFERROR(SEARCH("h", A6),9),IFERROR(SEARCH("j", A6),9),IFERROR(SEARCH("k", A6),9),IFERROR(SEARCH("l", A6),9),IFERROR(SEARCH("m", A6),9),IFERROR(SEARCH("p", A6),9),IFERROR(SEARCH("q", A6),9),IFERROR(SEARCH("r", A6),9),IFERROR(SEARCH("s", A6),9),IFERROR(SEARCH("t", A6),9),IFERROR(SEARCH("w", A6),9),IFERROR(SEARCH("x", A6),9),IFERROR(SEARCH("y", A6),9),IFERROR(SEARCH("z", A6),9),IFERROR(SEARCH("g", A6),9),IFERROR(SEARCH("n", A6),9),IFERROR(SEARCH(".", A6),9))</f>
        <v>9</v>
      </c>
      <c r="B19" s="17" t="s">
        <v>1225</v>
      </c>
    </row>
    <row r="20" spans="1:18" x14ac:dyDescent="0.3">
      <c r="B20" s="17"/>
    </row>
    <row r="21" spans="1:18" x14ac:dyDescent="0.3">
      <c r="A21" s="30" t="e">
        <f>J10</f>
        <v>#N/A</v>
      </c>
      <c r="B21" s="25" t="s">
        <v>5951</v>
      </c>
      <c r="C21" s="4" t="e">
        <f>C32</f>
        <v>#N/A</v>
      </c>
      <c r="F21" s="4" t="e">
        <f>F32</f>
        <v>#N/A</v>
      </c>
      <c r="I21" s="4" t="e">
        <f>I32</f>
        <v>#N/A</v>
      </c>
      <c r="L21" s="4" t="e">
        <f>L32</f>
        <v>#N/A</v>
      </c>
      <c r="O21" s="4" t="e">
        <f>O32</f>
        <v>#N/A</v>
      </c>
    </row>
    <row r="22" spans="1:18" x14ac:dyDescent="0.3">
      <c r="A22" s="30" t="e">
        <f>L10</f>
        <v>#N/A</v>
      </c>
      <c r="B22" s="25" t="s">
        <v>5952</v>
      </c>
      <c r="C22" s="4" t="e">
        <f>D32</f>
        <v>#N/A</v>
      </c>
      <c r="F22" s="4" t="e">
        <f>G32</f>
        <v>#N/A</v>
      </c>
      <c r="I22" s="4" t="e">
        <f>J32</f>
        <v>#N/A</v>
      </c>
      <c r="L22" s="4" t="e">
        <f>M32</f>
        <v>#N/A</v>
      </c>
      <c r="O22" s="4" t="e">
        <f>P32</f>
        <v>#N/A</v>
      </c>
    </row>
    <row r="23" spans="1:18" x14ac:dyDescent="0.3">
      <c r="A23" s="30" t="e">
        <f>N10</f>
        <v>#N/A</v>
      </c>
      <c r="B23" s="25" t="s">
        <v>5950</v>
      </c>
      <c r="C23" s="4" t="e">
        <f>E32</f>
        <v>#N/A</v>
      </c>
      <c r="F23" s="4" t="e">
        <f>H32</f>
        <v>#N/A</v>
      </c>
      <c r="I23" s="4" t="e">
        <f>K32</f>
        <v>#N/A</v>
      </c>
      <c r="L23" s="4" t="e">
        <f>N32</f>
        <v>#N/A</v>
      </c>
      <c r="O23" s="4" t="e">
        <f>Q32</f>
        <v>#N/A</v>
      </c>
    </row>
    <row r="24" spans="1:18" x14ac:dyDescent="0.3">
      <c r="A24" s="25"/>
      <c r="B24" s="25"/>
    </row>
    <row r="25" spans="1:18" x14ac:dyDescent="0.3">
      <c r="A25" s="25"/>
      <c r="B25" s="25"/>
      <c r="C25" s="7" t="s">
        <v>4810</v>
      </c>
      <c r="D25" s="7" t="s">
        <v>4809</v>
      </c>
      <c r="E25" s="7"/>
      <c r="F25" s="7" t="s">
        <v>5698</v>
      </c>
      <c r="G25" s="7" t="s">
        <v>5699</v>
      </c>
      <c r="H25" s="7"/>
      <c r="I25" s="7" t="s">
        <v>4811</v>
      </c>
      <c r="J25" s="7" t="s">
        <v>4812</v>
      </c>
      <c r="K25" s="7"/>
      <c r="L25" s="7" t="s">
        <v>4810</v>
      </c>
      <c r="M25" s="7" t="s">
        <v>4809</v>
      </c>
      <c r="N25" s="7"/>
      <c r="O25" s="7" t="s">
        <v>5984</v>
      </c>
      <c r="P25" s="7" t="s">
        <v>5985</v>
      </c>
      <c r="Q25" s="7"/>
    </row>
    <row r="26" spans="1:18" x14ac:dyDescent="0.3">
      <c r="A26" s="25"/>
      <c r="B26" s="25"/>
      <c r="C26" s="7" t="s">
        <v>5959</v>
      </c>
      <c r="D26" s="7" t="s">
        <v>5960</v>
      </c>
      <c r="E26" s="7"/>
      <c r="F26" s="7" t="s">
        <v>5961</v>
      </c>
      <c r="G26" s="7" t="s">
        <v>5987</v>
      </c>
      <c r="H26" s="7"/>
      <c r="I26" s="7" t="s">
        <v>5958</v>
      </c>
      <c r="J26" s="7" t="s">
        <v>5988</v>
      </c>
      <c r="K26" s="7"/>
      <c r="L26" s="7" t="s">
        <v>5959</v>
      </c>
      <c r="M26" s="7" t="s">
        <v>5989</v>
      </c>
      <c r="N26" s="7"/>
      <c r="O26" s="7" t="s">
        <v>5990</v>
      </c>
      <c r="P26" s="7"/>
      <c r="Q26" s="7"/>
    </row>
    <row r="27" spans="1:18" x14ac:dyDescent="0.3">
      <c r="B27" s="1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</row>
    <row r="28" spans="1:18" x14ac:dyDescent="0.3">
      <c r="A28" s="29" t="s">
        <v>1235</v>
      </c>
      <c r="B28" s="27" t="s">
        <v>1234</v>
      </c>
      <c r="C28" s="107" t="s">
        <v>5966</v>
      </c>
      <c r="D28" s="107"/>
      <c r="E28" s="107"/>
      <c r="F28" s="107" t="s">
        <v>5962</v>
      </c>
      <c r="G28" s="107"/>
      <c r="H28" s="107"/>
      <c r="I28" s="107" t="s">
        <v>5963</v>
      </c>
      <c r="J28" s="107"/>
      <c r="K28" s="107"/>
      <c r="L28" s="107" t="s">
        <v>5964</v>
      </c>
      <c r="M28" s="107"/>
      <c r="N28" s="107"/>
      <c r="O28" s="107" t="s">
        <v>5011</v>
      </c>
      <c r="P28" s="107"/>
      <c r="Q28" s="107"/>
    </row>
    <row r="29" spans="1:18" x14ac:dyDescent="0.3">
      <c r="A29" s="28"/>
      <c r="C29" s="124"/>
      <c r="D29" s="125"/>
      <c r="E29" s="126"/>
      <c r="F29" s="127"/>
      <c r="G29" s="153"/>
      <c r="H29" s="153"/>
      <c r="I29" s="127"/>
      <c r="J29" s="125"/>
      <c r="K29" s="128"/>
      <c r="L29" s="127"/>
      <c r="M29" s="125"/>
      <c r="N29" s="128"/>
      <c r="O29" s="127"/>
      <c r="P29" s="125"/>
      <c r="Q29" s="128"/>
      <c r="R29" s="33"/>
    </row>
    <row r="30" spans="1:18" x14ac:dyDescent="0.3">
      <c r="A30" s="28"/>
      <c r="B30" s="7"/>
      <c r="C30" s="129"/>
      <c r="D30" s="107"/>
      <c r="E30" s="130"/>
      <c r="F30" s="154"/>
      <c r="G30" s="154"/>
      <c r="H30" s="154"/>
      <c r="I30" s="131"/>
      <c r="J30" s="107"/>
      <c r="K30" s="130"/>
      <c r="L30" s="131"/>
      <c r="M30" s="107"/>
      <c r="N30" s="130"/>
      <c r="O30" s="131"/>
      <c r="P30" s="107"/>
      <c r="Q30" s="130"/>
      <c r="R30" s="33" t="s">
        <v>464</v>
      </c>
    </row>
    <row r="31" spans="1:18" x14ac:dyDescent="0.3">
      <c r="A31" s="28"/>
      <c r="B31" s="4">
        <v>2</v>
      </c>
      <c r="C31" s="136" t="e">
        <f>_xlfn.TEXTJOIN(,,PROPER(VLOOKUP(A21,gb!A:P,1,0)),(IF(I10=1,"'","")),VLOOKUP(A22,gb!A:P,1,0))</f>
        <v>#N/A</v>
      </c>
      <c r="D31" s="30" t="e">
        <f>_xlfn.TEXTJOIN(,,"[",VLOOKUP(A21,gb!A:P,2),(IF(I10=1,".","")),VLOOKUP(A22,gb!A:P,3,0),"]")</f>
        <v>#N/A</v>
      </c>
      <c r="E31" s="92" t="e">
        <f>SUBSTITUTE(SUBSTITUTE(SUBSTITUTE(SUBSTITUTE(SUBSTITUTE(SUBSTITUTE(SUBSTITUTE(SUBSTITUTE(SUBSTITUTE(SUBSTITUTE(SUBSTITUTE(SUBSTITUTE(SUBSTITUTE(SUBSTITUTE(SUBSTITUTE(SUBSTITUTE(SUBSTITUTE(SUBSTITUTE(SUBSTITUTE(SUBSTITUTE(SUBSTITUTE(D31, "gp", "kp"),"gt", "kt"), "gk", "kk"),"gc", "kc"),"gč", "kč"), "gs", "ks"), "gš", "kš"), "gf", "kf"),"gh", "kh"),"gj", "kj"),"gl", "kl"), "gm", "km"), "gn", "kn"), "gv", "kv"),"g-]","k]"),"gg", "g"),"í.","íj"),"nn","n"),"jj","j"),"g]","k]"),".","")</f>
        <v>#N/A</v>
      </c>
      <c r="F31" s="138" t="e">
        <f>_xlfn.TEXTJOIN(,,"v ",PROPER(VLOOKUP(A21,gb!A:P,1,0)),(IF(I10=1,"'","")),VLOOKUP(A22,gb!A:P,7,0))</f>
        <v>#N/A</v>
      </c>
      <c r="G31" s="156" t="e">
        <f>_xlfn.TEXTJOIN(,,"[v‿",VLOOKUP(A21,gb!A:P,2),(IF(I10=1,".","")),VLOOKUP(A22,gb!A:P,9,0),"]")</f>
        <v>#N/A</v>
      </c>
      <c r="H31" s="170" t="e">
        <f>SUBSTITUTE(SUBSTITUTE(SUBSTITUTE(SUBSTITUTE(SUBSTITUTE(SUBSTITUTE(SUBSTITUTE(SUBSTITUTE(SUBSTITUTE(SUBSTITUTE(SUBSTITUTE(SUBSTITUTE(SUBSTITUTE(SUBSTITUTE(SUBSTITUTE(SUBSTITUTE(SUBSTITUTE(SUBSTITUTE(SUBSTITUTE(SUBSTITUTE(SUBSTITUTE(SUBSTITUTE(G31, "gp", "kp"),"gt", "kt"), "gk", "kk"),"gc", "kc"),"gč", "kč"), "gs", "ks"), "gš", "kš"), "gf", "kf"),"gh", "kh"),"gj", "kj"),"gl", "kl"), "gm", "km"), "gn", "kn"), "gv", "kv"),"g-]","k]"),"gg", "g"),"í.","íj"),"nn","n"),"jj","j"),"g]","k]"), "[v", "[u̯"),".","")</f>
        <v>#N/A</v>
      </c>
      <c r="I31" s="138" t="e">
        <f>_xlfn.TEXTJOIN(,,"iz ",PROPER(VLOOKUP(A21,gb!A:P,1,0)),(IF(I10=1,"'","")),(VLOOKUP(A22,gb!A:P,4,0)))</f>
        <v>#N/A</v>
      </c>
      <c r="J31" s="30" t="e">
        <f>_xlfn.TEXTJOIN(,,"[iz‿",VLOOKUP(A21,gb!A:P,2),(IF(I10=1,".","")),VLOOKUP(A22,gb!A:P,6,0),"]")</f>
        <v>#N/A</v>
      </c>
      <c r="K31" s="169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"g"),"í.","íj"),"nn","n"),"jj","j"),"z‿p","s‿p"),"z‿t","s‿t"),"z‿k","s‿k"),"z‿c","s‿c"),"z‿č","s‿č"),"z‿f","s‿f"),"z‿h","s‿h"),"z‿s","s‿s"),"z‿š","s‿š"),".","")</f>
        <v>#N/A</v>
      </c>
      <c r="L31" s="138" t="e">
        <f>_xlfn.TEXTJOIN(,,"v ",PROPER(VLOOKUP(A21,gb!A:P,1,0)),(IF(I10=1,"'","")),(VLOOKUP(A22,gb!A:P,1,0)))</f>
        <v>#N/A</v>
      </c>
      <c r="M31" s="30" t="e">
        <f>_xlfn.TEXTJOIN(,,"[v‿",VLOOKUP(A21,gb!A:P,2),(IF(I10=1,".","")),VLOOKUP(A22,gb!A:P,3,0),"]")</f>
        <v>#N/A</v>
      </c>
      <c r="N31" s="171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"g"),"í.","íj"),"nn","n"),"jj","j"), "[v", "[u̯"),".","")</f>
        <v>#N/A</v>
      </c>
      <c r="O31" s="138" t="e">
        <f>_xlfn.TEXTJOIN(,,VLOOKUP(A21,gb!A:P,1,0),(IF(I10=1,"'","")),VLOOKUP(A22,gb!A:P,10,0))</f>
        <v>#N/A</v>
      </c>
      <c r="P31" s="30" t="e">
        <f>_xlfn.TEXTJOIN(,,"[",VLOOKUP(A21,gb!A:P,2),(IF(I10=1,".","")),VLOOKUP(A22,gb!A:P,12,0),"]")</f>
        <v>#N/A</v>
      </c>
      <c r="Q31" s="13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31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"g"),"í.","íj"),"nn","n"),"jj","j"),".","")</f>
        <v>#N/A</v>
      </c>
      <c r="R31" s="33" t="s">
        <v>464</v>
      </c>
    </row>
    <row r="32" spans="1:18" x14ac:dyDescent="0.3">
      <c r="A32" s="28"/>
      <c r="B32" s="4">
        <v>3</v>
      </c>
      <c r="C32" s="136" t="e">
        <f>_xlfn.TEXTJOIN(,,PROPER(VLOOKUP(A21,gb!A:P,1,0)),(IF(I10=1,"'","")),VLOOKUP(A22,gb!A:P,1,0),(IF(K10=1,"'","")),VLOOKUP(A23,gb!A:P,1,0))</f>
        <v>#N/A</v>
      </c>
      <c r="D32" s="30" t="e">
        <f>_xlfn.TEXTJOIN(,,"[",VLOOKUP(A21,gb!A:P,2),(IF(I10=1,".","")),VLOOKUP(A22,gb!A:P,3,0),(IF(K10=1,".","")),VLOOKUP(A23,gb!A:P,2,0),"]")</f>
        <v>#N/A</v>
      </c>
      <c r="E32" s="92" t="e">
        <f>SUBSTITUTE(SUBSTITUTE(SUBSTITUTE(SUBSTITUTE(SUBSTITUTE(SUBSTITUTE(SUBSTITUTE(SUBSTITUTE(SUBSTITUTE(SUBSTITUTE(SUBSTITUTE(SUBSTITUTE(SUBSTITUTE(SUBSTITUTE(SUBSTITUTE(SUBSTITUTE(SUBSTITUTE(SUBSTITUTE(SUBSTITUTE(SUBSTITUTE(SUBSTITUTE(SUBSTITUTE(D32, "gp", "kp"),"gt", "kt"), "gk", "kk"),"gc", "kc"),"gč", "kč"), "gs", "ks"), "gš", "kš"), "gf", "kf"),"gh", "kh"),"gj", "kj"),"gl", "kl"), "gm", "km"), "gn", "kn"), "gv", "kv"),"g-]","k]"),"gg", "g"),"í.","íj"),"nn","n"),"jj","j"),"g]","k]"),"i.","ij"),".","")</f>
        <v>#N/A</v>
      </c>
      <c r="F32" s="138" t="e">
        <f>_xlfn.TEXTJOIN(,,"v ",PROPER(VLOOKUP(A21,gb!A:P,1,0)),(IF(I10=1,"'","")),VLOOKUP(A22,gb!A:P,1,0),(IF(K10=1,"'","")),VLOOKUP(A23,gb!A:P,7,0))</f>
        <v>#N/A</v>
      </c>
      <c r="G32" s="156" t="e">
        <f>_xlfn.TEXTJOIN(,,"[v‿",VLOOKUP(A21,gb!A:P,2),(IF(I10=1,".","")),VLOOKUP(A22,gb!A:P,3,0),(IF(K10=1,".","")),VLOOKUP(A23,gb!A:P,8,0),"]")</f>
        <v>#N/A</v>
      </c>
      <c r="H32" s="170" t="e">
        <f>SUBSTITUTE(SUBSTITUTE(SUBSTITUTE(SUBSTITUTE(SUBSTITUTE(SUBSTITUTE(SUBSTITUTE(SUBSTITUTE(SUBSTITUTE(SUBSTITUTE(SUBSTITUTE(SUBSTITUTE(SUBSTITUTE(SUBSTITUTE(SUBSTITUTE(SUBSTITUTE(SUBSTITUTE(SUBSTITUTE(SUBSTITUTE(SUBSTITUTE(SUBSTITUTE(SUBSTITUTE(G32, "gp", "kp"),"gt", "kt"), "gk", "kk"),"gc", "kc"),"gč", "kč"), "gs", "ks"), "gš", "kš"), "gf", "kf"),"gh", "kh"),"gj", "kj"),"gl", "kl"), "gm", "km"), "gn", "kn"), "gv", "kv"),"g-]","k]"),"gg", "g"),"í.","íj"),"nn","n"),"jj","j"),"g]","k]"), "[v", "[u̯"),".","")</f>
        <v>#N/A</v>
      </c>
      <c r="I32" s="138" t="e">
        <f>_xlfn.TEXTJOIN(,,"iz ",PROPER(VLOOKUP(A21,gb!A:P,1,0)),(IF(I10=1,"'","")),(VLOOKUP(A22,gb!A:P,1,0)),(IF(K10=1,"'","")),(VLOOKUP(A23,gb!A:P,4,0)))</f>
        <v>#N/A</v>
      </c>
      <c r="J32" s="30" t="e">
        <f>_xlfn.TEXTJOIN(,,"[iz‿",VLOOKUP(A21,gb!A:P,2),(IF(I10=1,".","")),VLOOKUP(A22,gb!A:P,3,0),(IF(K10=1,".","")),VLOOKUP(A23,gb!A:P,5,0),"]")</f>
        <v>#N/A</v>
      </c>
      <c r="K32" s="169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"g"),"í.","íj"),"i.","ij"),"nn","n"),"jj","j"),"z‿p","s‿p"),"z‿t","s‿t"),"z‿k","s‿k"),"z‿c","s‿c"),"z‿č","s‿č"),"z‿f","s‿f"),"z‿h","s‿h"),"z‿s","s‿s"),"z‿š","s‿š"),".","")</f>
        <v>#N/A</v>
      </c>
      <c r="L32" s="138" t="e">
        <f>_xlfn.TEXTJOIN(,,"v ",PROPER(VLOOKUP(A21,gb!A:P,1,0)),(IF(I10=1,"'","")),(VLOOKUP(A22,gb!A:P,1,0)),(IF(K10=1,"'","")),(VLOOKUP(A23,gb!A:P,1,0)))</f>
        <v>#N/A</v>
      </c>
      <c r="M32" s="30" t="e">
        <f>_xlfn.TEXTJOIN(,,"[v‿",VLOOKUP(A21,gb!A:P,2),(IF(I10=1,".","")),VLOOKUP(A22,gb!A:P,3),(IF(K10=1,".","")),VLOOKUP(A23,gb!A:P,2,0),"]")</f>
        <v>#N/A</v>
      </c>
      <c r="N32" s="171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"g"),"í.","íj"),"i.","ij"),"nn","n"),"jj","j"), "[v", "[u̯"),".","")</f>
        <v>#N/A</v>
      </c>
      <c r="O32" s="138" t="e">
        <f>_xlfn.TEXTJOIN(,,VLOOKUP(A21,gb!A:P,1,0),(IF(I10=1,"'","")),VLOOKUP(A22,gb!A:P,1,0),(IF(K10=1,"'","")),VLOOKUP(A23,gb!A:P,10,0))</f>
        <v>#N/A</v>
      </c>
      <c r="P32" s="30" t="e">
        <f>_xlfn.TEXTJOIN(,,"[",VLOOKUP(A21,gb!A:P,2),(IF(I10=1,".","")),VLOOKUP(A22,gb!A:P,3),(IF(K10=1,".","")),VLOOKUP(A23,gb!A:P,12,0),"]")</f>
        <v>#N/A</v>
      </c>
      <c r="Q32" s="137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32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"g"),"í.","íj"),"i.","ij"),"nn","n"),"jj","j"),".","")</f>
        <v>#N/A</v>
      </c>
      <c r="R32" s="33" t="s">
        <v>464</v>
      </c>
    </row>
    <row r="33" spans="1:18" x14ac:dyDescent="0.3">
      <c r="A33" s="28"/>
      <c r="B33" s="7" t="s">
        <v>4802</v>
      </c>
      <c r="C33" s="129" t="e">
        <f>_xlfn.TEXTJOIN(,,PROPER(VLOOKUP(A22,'2P'!A:H,1,0))," ",PROPER(VLOOKUP(A23,baza!A:L,1,0)))</f>
        <v>#N/A</v>
      </c>
      <c r="D33" s="107" t="e">
        <f>_xlfn.TEXTJOIN(,,"[",VLOOKUP(A22,'2P'!A:H,2,0)," ",VLOOKUP(A23,baza!A:L,2,0),"]")</f>
        <v>#N/A</v>
      </c>
      <c r="E33" s="13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F33" s="154"/>
      <c r="G33" s="154"/>
      <c r="H33" s="154"/>
      <c r="I33" s="131" t="e">
        <f>_xlfn.TEXTJOIN(,,PROPER(VLOOKUP(A22,'2P'!A:L,1,0))," ",PROPER(VLOOKUP(A23,baza!A:L,5,0)))</f>
        <v>#N/A</v>
      </c>
      <c r="J33" s="107" t="e">
        <f>_xlfn.TEXTJOIN(,,"[",VLOOKUP(C30,'2P'!A:L,2)," ",VLOOKUP(A23,baza!A:L,6,0),"]")</f>
        <v>#N/A</v>
      </c>
      <c r="K33" s="13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33" s="131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",(_xlfn.TEXTJOIN(,,,PROPER(VLOOKUP(A22,'2P'!A:L,1,0))," ",PROPER(VLOOKUP(A23,baza!A:L,7,0)))))</f>
        <v>#N/A</v>
      </c>
      <c r="M33" s="107" t="e">
        <f>_xlfn.TEXTJOIN(,,"[",LEFT(L33,1),"‿",VLOOKUP(C30,'2P'!A:L,2)," ",VLOOKUP(A23,baza!A:L,8,0),"]")</f>
        <v>#N/A</v>
      </c>
      <c r="N33" s="13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33" s="131" t="e">
        <f>_xlfn.TEXTJOIN(,0,(SUBSTITUTE(SUBSTITUTE(SUBSTITUTE(SUBSTITUTE(SUBSTITUTE(SUBSTITUTE(SUBSTITUTE(SUBSTITUTE(SUBSTITUTE(SUBSTITUTE(SUBSTITUTE(SUBSTITUTE(SUBSTITUTE(SUBSTITUTE(SUBSTITUTE(SUBSTITUTE(SUBSTITUTE(SUBSTITUTE(SUBSTITUTE(SUBSTITUTE(SUBSTITUTE((LEFT(D22,1)),"p", "s"),"t", "s"),"k", "s"),"c", "s"),"s", "s"),"f", "s"),"h", "s"),"a","z"),"e","z"),"o","z"),"m","z"),"n","z"),"r","z"),"l","z"),"j","z"),"b","z"),"d","z"),"g","z"),"z","z"),"y","z"),"w","z"))," ",(_xlfn.TEXTJOIN(,,,PROPER(VLOOKUP(D22,'2P'!D:O,1,0))," ",PROPER(VLOOKUP(D23,baza!D:O,7,0)))))</f>
        <v>#N/A</v>
      </c>
      <c r="P33" s="107" t="e">
        <f>_xlfn.TEXTJOIN(,,"[",LEFT(O33,1),"‿",VLOOKUP(F30,'2P'!D:O,2)," ",VLOOKUP(D23,baza!D:O,8,0),"]")</f>
        <v>#N/A</v>
      </c>
      <c r="Q33" s="130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33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R33" s="33" t="s">
        <v>464</v>
      </c>
    </row>
    <row r="34" spans="1:18" x14ac:dyDescent="0.3">
      <c r="A34" s="28"/>
      <c r="B34" s="7" t="s">
        <v>4801</v>
      </c>
      <c r="C34" s="132" t="e">
        <f>_xlfn.TEXTJOIN(,,PROPER(VLOOKUP(A22,'2P'!A:L,1,0))," ",PROPER(VLOOKUP(A24,baza!A:L,1,0)),(IF(A12=1,"'","")),VLOOKUP(A25,baza!A:L,1,0))</f>
        <v>#N/A</v>
      </c>
      <c r="D34" s="133" t="e">
        <f>_xlfn.TEXTJOIN(,,"[",VLOOKUP(A22,'2P'!A:L,2,0)," ",VLOOKUP(A24,baza!A:L,3,0),(IF(A12=1,".","")),VLOOKUP(A25,baza!A:L,4,0),"]")</f>
        <v>#N/A</v>
      </c>
      <c r="E34" s="134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D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F34" s="157"/>
      <c r="G34" s="157"/>
      <c r="H34" s="157"/>
      <c r="I34" s="135" t="e">
        <f>_xlfn.TEXTJOIN(,,PROPER(VLOOKUP(A22,'2P'!A:L,1,0))," ",PROPER(VLOOKUP(A24,baza!A:L,1,0)),(IF(A12=1,"'","")),VLOOKUP(A25,baza!A:L,5,0))</f>
        <v>#N/A</v>
      </c>
      <c r="J34" s="133" t="e">
        <f>_xlfn.TEXTJOIN(,,"[",VLOOKUP(A22,'2P'!A:L,2,0)," ",VLOOKUP(A24,baza!A:L,3,0),(IF(A12=1,".","")),VLOOKUP(A25,baza!A:L,6,0),"]")</f>
        <v>#N/A</v>
      </c>
      <c r="K34" s="134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J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L34" s="135" t="e">
        <f>_xlfn.TEXTJOIN(,0,(SUBSTITUTE(SUBSTITUTE(SUBSTITUTE(SUBSTITUTE(SUBSTITUTE(SUBSTITUTE(SUBSTITUTE(SUBSTITUTE(SUBSTITUTE(SUBSTITUTE(SUBSTITUTE(SUBSTITUTE(SUBSTITUTE(SUBSTITUTE(SUBSTITUTE(SUBSTITUTE(SUBSTITUTE(SUBSTITUTE(SUBSTITUTE(SUBSTITUTE(SUBSTITUTE((LEFT(A22,1)),"p", "s"),"t", "s"),"k", "s"),"c", "s"),"s", "s"),"f", "s"),"h", "s"),"a","z"),"e","z"),"o","z"),"m","z"),"n","z"),"r","z"),"l","z"),"j","z"),"b","z"),"d","z"),"g","z"),"z","z"),"y","z"),"w","z"))," ",PROPER(VLOOKUP(A22,'2P'!A:L,1,0))," ",PROPER(VLOOKUP(A24,baza!A:L,1,0)),(IF(A12=1,"'","")),VLOOKUP(A25,baza!A:L,7,0))</f>
        <v>#N/A</v>
      </c>
      <c r="M34" s="133" t="e">
        <f>_xlfn.TEXTJOIN(,,"[",LEFT(L34,1),"‿",VLOOKUP(A22,'2P'!A:L,2)," ",VLOOKUP(A24,baza!A:L,3,0),(IF(A14=1,".","")),VLOOKUP(A25,baza!A:L,8,0),"]")</f>
        <v>#N/A</v>
      </c>
      <c r="N34" s="134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M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O34" s="135" t="e">
        <f>_xlfn.TEXTJOIN(,0,(SUBSTITUTE(SUBSTITUTE(SUBSTITUTE(SUBSTITUTE(SUBSTITUTE(SUBSTITUTE(SUBSTITUTE(SUBSTITUTE(SUBSTITUTE(SUBSTITUTE(SUBSTITUTE(SUBSTITUTE(SUBSTITUTE(SUBSTITUTE(SUBSTITUTE(SUBSTITUTE(SUBSTITUTE(SUBSTITUTE(SUBSTITUTE(SUBSTITUTE(SUBSTITUTE((LEFT(D22,1)),"p", "s"),"t", "s"),"k", "s"),"c", "s"),"s", "s"),"f", "s"),"h", "s"),"a","z"),"e","z"),"o","z"),"m","z"),"n","z"),"r","z"),"l","z"),"j","z"),"b","z"),"d","z"),"g","z"),"z","z"),"y","z"),"w","z"))," ",PROPER(VLOOKUP(D22,'2P'!D:O,1,0))," ",PROPER(VLOOKUP(D24,baza!D:O,1,0)),(IF(D12=1,"'","")),VLOOKUP(D25,baza!D:O,7,0))</f>
        <v>#N/A</v>
      </c>
      <c r="P34" s="133" t="e">
        <f>_xlfn.TEXTJOIN(,,"[",LEFT(O34,1),"‿",VLOOKUP(D22,'2P'!D:O,2)," ",VLOOKUP(D24,baza!D:O,3,0),(IF(D14=1,".","")),VLOOKUP(D25,baza!D:O,8,0),"]")</f>
        <v>#N/A</v>
      </c>
      <c r="Q34" s="134" t="e">
        <f>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SUBSTITUTE(P34, "gp", "kp"), "g p", "k p"),"gt", "kt"),"g t", "k t"), "gk", "kk"),"g k", "k k"),"gc", "kc"),"g c", "k c"), "gč", "kč"), "g č", "k č"), "gs", "ks"),"g s", "k s"), "gš", "kš"), "g š", "k š"), "gf", "kf"),"g f", "k f"),"gh", "kh"),"g h", "k h"),"gj", "kj"),"g j", "k j"),"gl", "kl"),"g l", "k l"), "gm", "km"),"g m", "k m"), "gn", "kn"), "g n", "k n"), "gv", "kv"),"g-]","k]"),"gg", "g"),"jj","j"),"nn","n"),".","j")</f>
        <v>#N/A</v>
      </c>
      <c r="R34" s="33" t="s">
        <v>464</v>
      </c>
    </row>
    <row r="35" spans="1:18" x14ac:dyDescent="0.3">
      <c r="A35" s="28"/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33"/>
    </row>
    <row r="36" spans="1:18" x14ac:dyDescent="0.3">
      <c r="A36" s="28"/>
      <c r="B36" s="4">
        <v>1</v>
      </c>
      <c r="C36" s="127"/>
      <c r="D36" s="125"/>
      <c r="E36" s="126"/>
      <c r="F36" s="154"/>
      <c r="G36" s="154"/>
      <c r="H36" s="154"/>
      <c r="I36" s="108"/>
      <c r="J36" s="107"/>
      <c r="K36" s="107"/>
      <c r="L36" s="127"/>
      <c r="M36" s="125"/>
      <c r="N36" s="126"/>
      <c r="O36" s="127"/>
      <c r="P36" s="125"/>
      <c r="Q36" s="126"/>
      <c r="R36" s="33"/>
    </row>
    <row r="37" spans="1:18" x14ac:dyDescent="0.3">
      <c r="A37" s="28"/>
      <c r="B37" s="7"/>
      <c r="C37" s="131"/>
      <c r="D37" s="107"/>
      <c r="E37" s="130"/>
      <c r="F37" s="154"/>
      <c r="G37" s="154"/>
      <c r="H37" s="154"/>
      <c r="I37" s="108"/>
      <c r="J37" s="107"/>
      <c r="K37" s="107"/>
      <c r="L37" s="131"/>
      <c r="M37" s="107"/>
      <c r="N37" s="130"/>
      <c r="O37" s="131"/>
      <c r="P37" s="107"/>
      <c r="Q37" s="130"/>
      <c r="R37" s="33"/>
    </row>
    <row r="38" spans="1:18" x14ac:dyDescent="0.3">
      <c r="A38" s="28"/>
      <c r="B38" s="4">
        <v>2</v>
      </c>
      <c r="C38" s="131"/>
      <c r="D38" s="107"/>
      <c r="E38" s="92" t="e">
        <f>IF(IFERROR(FIND(I13,E31),0)&gt;IFERROR(FIND(I14,E31),0),SUBSTITUTE(IF(J18=2,SUBSTITUTE(SUBSTITUTE(SUBSTITUTE(IF(J14=2,SUBSTITUTE(IF(J13=2,SUBSTITUTE(E31,"á","a",1),E31),"ê","e",1),IF(J13=2,SUBSTITUTE(E31,"á","a",1),E31)),"í","i"),"ó","o"),"ú","u"),IF(J14=2,SUBSTITUTE(IF(J13=2,SUBSTITUTE(E31,"á","a",1),E31),"ê","e",1),IF(J13=2,SUBSTITUTE(E31,"á","a",1),E31))),"ê","e"),SUBSTITUTE(IF(J18=2,SUBSTITUTE(SUBSTITUTE(SUBSTITUTE(IF(J14=2,SUBSTITUTE(IF(J13=2,SUBSTITUTE(E31,"á","a",1),E31),"ê","e",1),IF(J13=2,SUBSTITUTE(E31,"á","a",1),E31)),"í","i"),"ó","o"),"ú","u"),IF(J14=2,SUBSTITUTE(IF(J13=2,SUBSTITUTE(E31,"á","a",1),E31),"ê","e",1),IF(J13=2,SUBSTITUTE(E31,"á","a",1),E31))),"á","a"))</f>
        <v>#N/A</v>
      </c>
      <c r="F38" s="108" t="s">
        <v>464</v>
      </c>
      <c r="G38" s="154"/>
      <c r="H38" s="155" t="e">
        <f>IF(IFERROR(FIND(I13,H31),0)&gt;IFERROR(FIND(I14,H31),0),SUBSTITUTE(IF(J18=2,SUBSTITUTE(SUBSTITUTE(SUBSTITUTE(IF(J14=2,SUBSTITUTE(IF(J13=2,SUBSTITUTE(H31,"á","a",1),H31),"ê","e",1),IF(J13=2,SUBSTITUTE(H31,"á","a",1),H31)),"í","i"),"ó","o"),"ú","u"),IF(J14=2,SUBSTITUTE(IF(J13=2,SUBSTITUTE(H31,"á","a",1),H31),"ê","e",1),IF(J13=2,SUBSTITUTE(H31,"á","a",1),H31))),"ê","e"),SUBSTITUTE(IF(J18=2,SUBSTITUTE(SUBSTITUTE(SUBSTITUTE(IF(J14=2,SUBSTITUTE(IF(J13=2,SUBSTITUTE(H31,"á","a",1),H31),"ê","e",1),IF(J13=2,SUBSTITUTE(H31,"á","a",1),H31)),"í","i"),"ó","o"),"ú","u"),IF(J14=2,SUBSTITUTE(IF(J13=2,SUBSTITUTE(H31,"á","a",1),H31),"ê","e",1),IF(J13=2,SUBSTITUTE(H31,"á","a",1),H31))),"á","a"))</f>
        <v>#N/A</v>
      </c>
      <c r="I38" s="108" t="s">
        <v>464</v>
      </c>
      <c r="J38" s="107"/>
      <c r="K38" s="8" t="e">
        <f>IF(IFERROR(FIND(I13,K31),0)&gt;IFERROR(FIND(I14,K31),0),SUBSTITUTE(IF(J18=2,SUBSTITUTE(SUBSTITUTE(SUBSTITUTE(IF(J14=2,SUBSTITUTE(IF(J13=2,SUBSTITUTE(K31,"á","a",1),K31),"ê","e",1),IF(J13=2,SUBSTITUTE(K31,"á","a",1),K31)),"í","i"),"ó","o"),"ú","u"),IF(J14=2,SUBSTITUTE(IF(J13=2,SUBSTITUTE(K31,"á","a",1),K31),"ê","e",1),IF(J13=2,SUBSTITUTE(K31,"á","a",1),K31))),"ê","e"),SUBSTITUTE(IF(J18=2,SUBSTITUTE(SUBSTITUTE(SUBSTITUTE(IF(J14=2,SUBSTITUTE(IF(J13=2,SUBSTITUTE(K31,"á","a",1),K31),"ê","e",1),IF(J13=2,SUBSTITUTE(K31,"á","a",1),K31)),"í","i"),"ó","o"),"ú","u"),IF(J14=2,SUBSTITUTE(IF(J13=2,SUBSTITUTE(K31,"á","a",1),K31),"ê","e",1),IF(J13=2,SUBSTITUTE(K31,"á","a",1),K31))),"á","a"))</f>
        <v>#N/A</v>
      </c>
      <c r="L38" s="108" t="s">
        <v>464</v>
      </c>
      <c r="M38" s="107"/>
      <c r="N38" s="8" t="e">
        <f>IF(IFERROR(FIND(I13,N31),0)&gt;IFERROR(FIND(I14,N31),0),SUBSTITUTE(IF(J18=2,SUBSTITUTE(SUBSTITUTE(SUBSTITUTE(IF(J14=2,SUBSTITUTE(IF(J13=2,SUBSTITUTE(N31,"á","a",1),N31),"ê","e",1),IF(J13=2,SUBSTITUTE(N31,"á","a",1),N31)),"í","i"),"ó","o"),"ú","u"),IF(J14=2,SUBSTITUTE(IF(J13=2,SUBSTITUTE(N31,"á","a",1),N31),"ê","e",1),IF(J13=2,SUBSTITUTE(N31,"á","a",1),N31))),"ê","e"),SUBSTITUTE(IF(J18=2,SUBSTITUTE(SUBSTITUTE(SUBSTITUTE(IF(J14=2,SUBSTITUTE(IF(J13=2,SUBSTITUTE(N31,"á","a",1),N31),"ê","e",1),IF(J13=2,SUBSTITUTE(N31,"á","a",1),N31)),"í","i"),"ó","o"),"ú","u"),IF(J14=2,SUBSTITUTE(IF(J13=2,SUBSTITUTE(N31,"á","a",1),N31),"ê","e",1),IF(J13=2,SUBSTITUTE(N31,"á","a",1),N31))),"á","a"))</f>
        <v>#N/A</v>
      </c>
      <c r="O38" s="108" t="s">
        <v>464</v>
      </c>
      <c r="P38" s="107"/>
      <c r="Q38" s="8" t="e">
        <f>IF(IFERROR(FIND(I13,Q31),0)&gt;IFERROR(FIND(I14,Q31),0),SUBSTITUTE(IF(J18=2,SUBSTITUTE(SUBSTITUTE(SUBSTITUTE(IF(J14=2,SUBSTITUTE(IF(J13=2,SUBSTITUTE(Q31,"á","a",1),Q31),"ê","e",1),IF(J13=2,SUBSTITUTE(Q31,"á","a",1),Q31)),"í","i"),"ó","o"),"ú","u"),IF(J14=2,SUBSTITUTE(IF(J13=2,SUBSTITUTE(Q31,"á","a",1),Q31),"ê","e",1),IF(J13=2,SUBSTITUTE(Q31,"á","a",1),Q31))),"ê","e"),SUBSTITUTE(IF(J18=2,SUBSTITUTE(SUBSTITUTE(SUBSTITUTE(IF(J14=2,SUBSTITUTE(IF(J13=2,SUBSTITUTE(Q31,"á","a",1),Q31),"ê","e",1),IF(J13=2,SUBSTITUTE(Q31,"á","a",1),Q31)),"í","i"),"ó","o"),"ú","u"),IF(J14=2,SUBSTITUTE(IF(J13=2,SUBSTITUTE(Q31,"á","a",1),Q31),"ê","e",1),IF(J13=2,SUBSTITUTE(Q31,"á","a",1),Q31))),"á","a"))</f>
        <v>#N/A</v>
      </c>
      <c r="R38" s="33" t="s">
        <v>464</v>
      </c>
    </row>
    <row r="39" spans="1:18" x14ac:dyDescent="0.3">
      <c r="A39" s="28"/>
      <c r="B39" s="4">
        <v>3</v>
      </c>
      <c r="C39" s="131"/>
      <c r="D39" s="107"/>
      <c r="E39" s="130"/>
      <c r="F39" s="154"/>
      <c r="G39" s="154"/>
      <c r="H39" s="154"/>
      <c r="I39" s="108"/>
      <c r="J39" s="107"/>
      <c r="K39" s="107"/>
      <c r="L39" s="131"/>
      <c r="M39" s="107"/>
      <c r="N39" s="130"/>
      <c r="O39" s="131"/>
      <c r="P39" s="107"/>
      <c r="Q39" s="130"/>
      <c r="R39" s="33"/>
    </row>
    <row r="40" spans="1:18" x14ac:dyDescent="0.3">
      <c r="A40" s="28"/>
      <c r="B40" s="7"/>
      <c r="C40" s="131"/>
      <c r="D40" s="107"/>
      <c r="E40" s="130"/>
      <c r="F40" s="154"/>
      <c r="G40" s="154"/>
      <c r="H40" s="154"/>
      <c r="I40" s="108"/>
      <c r="J40" s="107"/>
      <c r="L40" s="131"/>
      <c r="M40" s="107"/>
      <c r="N40" s="130"/>
      <c r="O40" s="131"/>
      <c r="P40" s="107"/>
      <c r="Q40" s="130"/>
      <c r="R40" s="33"/>
    </row>
    <row r="41" spans="1:18" x14ac:dyDescent="0.3">
      <c r="A41" s="28" t="e">
        <f>#REF!</f>
        <v>#REF!</v>
      </c>
      <c r="B41" s="7"/>
      <c r="C41" s="135"/>
      <c r="D41" s="133"/>
      <c r="E41" s="134"/>
      <c r="F41" s="154"/>
      <c r="G41" s="154"/>
      <c r="H41" s="154"/>
      <c r="I41" s="108"/>
      <c r="J41" s="107"/>
      <c r="K41" s="107"/>
      <c r="L41" s="135"/>
      <c r="M41" s="133"/>
      <c r="N41" s="134"/>
      <c r="O41" s="135"/>
      <c r="P41" s="133"/>
      <c r="Q41" s="134"/>
      <c r="R41" s="33"/>
    </row>
    <row r="42" spans="1:18" x14ac:dyDescent="0.3">
      <c r="B42" s="17"/>
    </row>
    <row r="43" spans="1:18" x14ac:dyDescent="0.3">
      <c r="B43" s="35" t="s">
        <v>4337</v>
      </c>
      <c r="C43" s="30" t="e">
        <f>IFERROR(C32,C31)</f>
        <v>#N/A</v>
      </c>
      <c r="D43" s="30" t="e">
        <f>IFERROR(D32,D31)</f>
        <v>#N/A</v>
      </c>
      <c r="E43" s="30" t="e">
        <f>IFERROR(E32,E38)</f>
        <v>#N/A</v>
      </c>
      <c r="F43" s="30" t="e">
        <f>IFERROR(F32,F31)</f>
        <v>#N/A</v>
      </c>
      <c r="G43" s="30" t="e">
        <f>IFERROR(G32,G31)</f>
        <v>#N/A</v>
      </c>
      <c r="H43" s="30" t="e">
        <f>IFERROR(H32,H38)</f>
        <v>#N/A</v>
      </c>
      <c r="I43" s="30" t="e">
        <f>IFERROR(I32,I31)</f>
        <v>#N/A</v>
      </c>
      <c r="J43" s="30" t="e">
        <f>IFERROR(J32,J31)</f>
        <v>#N/A</v>
      </c>
      <c r="K43" s="30" t="e">
        <f>IFERROR(K32,K38)</f>
        <v>#N/A</v>
      </c>
      <c r="L43" s="30" t="e">
        <f>IFERROR(L32,L31)</f>
        <v>#N/A</v>
      </c>
      <c r="M43" s="30" t="e">
        <f>IFERROR(M32,M31)</f>
        <v>#N/A</v>
      </c>
      <c r="N43" s="30" t="e">
        <f>IFERROR(N32,N38)</f>
        <v>#N/A</v>
      </c>
      <c r="O43" s="30" t="e">
        <f>IFERROR(O32,O31)</f>
        <v>#N/A</v>
      </c>
      <c r="P43" s="30" t="e">
        <f>IFERROR(P32,P31)</f>
        <v>#N/A</v>
      </c>
      <c r="Q43" s="30" t="e">
        <f>IFERROR(Q32,Q38)</f>
        <v>#N/A</v>
      </c>
      <c r="R43" s="33" t="s">
        <v>464</v>
      </c>
    </row>
    <row r="44" spans="1:18" x14ac:dyDescent="0.3">
      <c r="B44" s="35"/>
    </row>
    <row r="45" spans="1:18" x14ac:dyDescent="0.3">
      <c r="B45" s="35"/>
      <c r="D45" s="116"/>
      <c r="E45" s="174"/>
      <c r="F45" s="116"/>
      <c r="G45" s="116"/>
      <c r="H45" s="116"/>
      <c r="I45" s="116"/>
      <c r="J45" s="116"/>
      <c r="K45" s="116"/>
      <c r="L45" s="116"/>
      <c r="M45" s="116"/>
      <c r="N45" s="116"/>
      <c r="O45" s="116"/>
      <c r="P45" s="116"/>
      <c r="Q45" s="116"/>
      <c r="R45" s="33"/>
    </row>
    <row r="46" spans="1:18" x14ac:dyDescent="0.3">
      <c r="B46" s="35"/>
      <c r="D46" s="116"/>
      <c r="E46" s="116"/>
      <c r="F46" s="116"/>
      <c r="G46" s="116"/>
      <c r="H46" s="116"/>
      <c r="I46" s="116"/>
      <c r="J46" s="116"/>
      <c r="K46" s="116"/>
      <c r="L46" s="116"/>
      <c r="M46" s="116"/>
      <c r="N46" s="116"/>
      <c r="O46" s="116"/>
      <c r="P46" s="116"/>
      <c r="Q46" s="116"/>
      <c r="R46" s="33"/>
    </row>
    <row r="47" spans="1:18" x14ac:dyDescent="0.3">
      <c r="B47" s="35"/>
      <c r="D47" s="116"/>
      <c r="E47" s="116"/>
      <c r="F47" s="116"/>
      <c r="G47" s="116"/>
      <c r="H47" s="116"/>
      <c r="I47" s="116"/>
      <c r="J47" s="116"/>
      <c r="K47" s="116"/>
      <c r="L47" s="116"/>
      <c r="M47" s="116"/>
      <c r="N47" s="116"/>
      <c r="O47" s="116"/>
      <c r="P47" s="116"/>
      <c r="Q47" s="116"/>
      <c r="R47" s="33"/>
    </row>
    <row r="48" spans="1:18" x14ac:dyDescent="0.3">
      <c r="B48" s="17"/>
    </row>
    <row r="49" spans="1:27" x14ac:dyDescent="0.3">
      <c r="B49" s="17"/>
    </row>
    <row r="50" spans="1:27" x14ac:dyDescent="0.3">
      <c r="B50" s="17"/>
    </row>
    <row r="51" spans="1:27" s="77" customFormat="1" x14ac:dyDescent="0.3">
      <c r="B51" s="78"/>
    </row>
    <row r="52" spans="1:27" x14ac:dyDescent="0.3">
      <c r="W52" s="4" t="s">
        <v>464</v>
      </c>
      <c r="Y52" s="14" t="str" cm="1">
        <f t="array" ref="Y52">IFERROR(INDEX(#REF!,MATCH(TRUE,INDEX(#REF!&lt;&gt;"",0),0)),"")</f>
        <v/>
      </c>
      <c r="Z52" s="4" t="s">
        <v>464</v>
      </c>
      <c r="AA52" s="14"/>
    </row>
    <row r="53" spans="1:27" x14ac:dyDescent="0.3">
      <c r="A53" s="6" t="s">
        <v>1160</v>
      </c>
      <c r="W53" s="4" t="s">
        <v>464</v>
      </c>
      <c r="Z53" s="4" t="s">
        <v>464</v>
      </c>
    </row>
    <row r="54" spans="1:27" x14ac:dyDescent="0.3">
      <c r="A54" s="4" t="s">
        <v>1159</v>
      </c>
      <c r="W54" s="4" t="s">
        <v>464</v>
      </c>
      <c r="Y54" s="3" t="s">
        <v>1171</v>
      </c>
      <c r="Z54" s="4" t="s">
        <v>464</v>
      </c>
    </row>
    <row r="55" spans="1:27" x14ac:dyDescent="0.3">
      <c r="W55" s="4" t="s">
        <v>464</v>
      </c>
      <c r="Y55" s="6" t="s">
        <v>1211</v>
      </c>
      <c r="Z55" s="4" t="s">
        <v>464</v>
      </c>
      <c r="AA55" s="6" t="s">
        <v>1212</v>
      </c>
    </row>
    <row r="56" spans="1:27" x14ac:dyDescent="0.3">
      <c r="A56" s="6" t="s">
        <v>1151</v>
      </c>
      <c r="W56" s="4" t="s">
        <v>464</v>
      </c>
      <c r="Y56" s="14" t="str" cm="1">
        <f t="array" ref="Y56">IFERROR(INDEX(#REF!,MATCH(TRUE,INDEX(#REF!&lt;&gt;"",0),0)),"")</f>
        <v/>
      </c>
      <c r="Z56" s="4" t="s">
        <v>464</v>
      </c>
      <c r="AA56" s="14"/>
    </row>
    <row r="57" spans="1:27" x14ac:dyDescent="0.3">
      <c r="A57" s="4" t="s">
        <v>1150</v>
      </c>
      <c r="W57" s="4" t="s">
        <v>464</v>
      </c>
    </row>
    <row r="58" spans="1:27" x14ac:dyDescent="0.3">
      <c r="W58" s="4" t="s">
        <v>464</v>
      </c>
    </row>
    <row r="59" spans="1:27" x14ac:dyDescent="0.3">
      <c r="A59" s="6" t="s">
        <v>1152</v>
      </c>
      <c r="W59" s="4" t="s">
        <v>464</v>
      </c>
    </row>
    <row r="60" spans="1:27" x14ac:dyDescent="0.3">
      <c r="A60" s="4" t="s">
        <v>1149</v>
      </c>
      <c r="W60" s="4" t="s">
        <v>464</v>
      </c>
    </row>
    <row r="61" spans="1:27" x14ac:dyDescent="0.3">
      <c r="W61" s="4" t="s">
        <v>464</v>
      </c>
    </row>
    <row r="62" spans="1:27" x14ac:dyDescent="0.3">
      <c r="A62" s="6" t="s">
        <v>1162</v>
      </c>
      <c r="C62" s="10" t="s">
        <v>247</v>
      </c>
      <c r="D62" s="11" t="s">
        <v>1154</v>
      </c>
      <c r="E62" s="12" t="str">
        <f>IF(OR(LEFT(C62,2)="CH", LEFT(C62,2)="SH", LEFT(C62,2)="ZH"), RIGHT(C62, LEN(C62)-IF(RIGHT(C62,2)="SH",2,2)), RIGHT(C62, LEN(C62)-1))</f>
        <v>ong</v>
      </c>
      <c r="W62" s="4" t="s">
        <v>464</v>
      </c>
    </row>
    <row r="63" spans="1:27" x14ac:dyDescent="0.3">
      <c r="W63" s="4" t="s">
        <v>464</v>
      </c>
    </row>
    <row r="64" spans="1:27" x14ac:dyDescent="0.3">
      <c r="A64" s="4" t="s">
        <v>1166</v>
      </c>
      <c r="W64" s="4" t="s">
        <v>464</v>
      </c>
    </row>
    <row r="65" spans="1:23" x14ac:dyDescent="0.3">
      <c r="W65" s="4" t="s">
        <v>464</v>
      </c>
    </row>
    <row r="66" spans="1:23" x14ac:dyDescent="0.3">
      <c r="A66" s="6" t="s">
        <v>1153</v>
      </c>
      <c r="C66" s="10" t="s">
        <v>255</v>
      </c>
      <c r="D66" s="11" t="s">
        <v>1154</v>
      </c>
      <c r="E66" s="12" t="str">
        <f>IF(OR(RIGHT(C66,1)="N", RIGHT(C66,2)="NG"), LEFT(C66, LEN(C66)-IF(RIGHT(C66,2)="NG",2,1)), C66)</f>
        <v>ma</v>
      </c>
      <c r="W66" s="4" t="s">
        <v>464</v>
      </c>
    </row>
    <row r="67" spans="1:23" x14ac:dyDescent="0.3">
      <c r="A67" s="4" t="s">
        <v>1155</v>
      </c>
      <c r="W67" s="4" t="s">
        <v>464</v>
      </c>
    </row>
    <row r="68" spans="1:23" x14ac:dyDescent="0.3">
      <c r="A68" s="13" t="s">
        <v>1156</v>
      </c>
      <c r="W68" s="4" t="s">
        <v>464</v>
      </c>
    </row>
    <row r="69" spans="1:23" x14ac:dyDescent="0.3">
      <c r="W69" s="4" t="s">
        <v>464</v>
      </c>
    </row>
    <row r="70" spans="1:23" x14ac:dyDescent="0.3">
      <c r="A70" s="6" t="s">
        <v>1163</v>
      </c>
      <c r="B70" s="6"/>
      <c r="C70" s="4" t="s">
        <v>1157</v>
      </c>
      <c r="D70" s="4" t="s">
        <v>1158</v>
      </c>
      <c r="E70" s="4" t="s">
        <v>463</v>
      </c>
      <c r="I70" s="4" t="s">
        <v>1167</v>
      </c>
      <c r="W70" s="4" t="s">
        <v>464</v>
      </c>
    </row>
    <row r="71" spans="1:23" x14ac:dyDescent="0.3">
      <c r="C71" s="4" t="s">
        <v>17</v>
      </c>
      <c r="D71" s="4" t="s">
        <v>18</v>
      </c>
      <c r="E71" s="4" t="s">
        <v>463</v>
      </c>
      <c r="I71" s="4" t="s">
        <v>36</v>
      </c>
      <c r="W71" s="4" t="s">
        <v>464</v>
      </c>
    </row>
    <row r="72" spans="1:23" x14ac:dyDescent="0.3">
      <c r="C72" s="4" t="s">
        <v>42</v>
      </c>
      <c r="D72" s="4" t="s">
        <v>20</v>
      </c>
      <c r="E72" s="4" t="s">
        <v>463</v>
      </c>
      <c r="I72" s="4" t="s">
        <v>1168</v>
      </c>
      <c r="W72" s="4" t="s">
        <v>464</v>
      </c>
    </row>
    <row r="73" spans="1:23" x14ac:dyDescent="0.3">
      <c r="C73" s="4" t="s">
        <v>80</v>
      </c>
      <c r="D73" s="4" t="s">
        <v>21</v>
      </c>
      <c r="E73" s="4" t="s">
        <v>463</v>
      </c>
      <c r="I73" s="4" t="s">
        <v>431</v>
      </c>
      <c r="W73" s="4" t="s">
        <v>464</v>
      </c>
    </row>
    <row r="74" spans="1:23" x14ac:dyDescent="0.3">
      <c r="C74" s="4" t="s">
        <v>244</v>
      </c>
      <c r="D74" s="4" t="s">
        <v>336</v>
      </c>
      <c r="E74" s="4" t="s">
        <v>463</v>
      </c>
      <c r="I74" s="4" t="s">
        <v>430</v>
      </c>
      <c r="K74" s="4" t="s">
        <v>361</v>
      </c>
    </row>
    <row r="75" spans="1:23" x14ac:dyDescent="0.3">
      <c r="C75" s="4" t="s">
        <v>144</v>
      </c>
      <c r="D75" s="4" t="s">
        <v>361</v>
      </c>
      <c r="E75" s="4" t="s">
        <v>463</v>
      </c>
      <c r="I75" s="4" t="s">
        <v>429</v>
      </c>
    </row>
    <row r="76" spans="1:23" x14ac:dyDescent="0.3">
      <c r="C76" s="4" t="s">
        <v>9</v>
      </c>
      <c r="D76" s="4" t="s">
        <v>122</v>
      </c>
      <c r="E76" s="4" t="s">
        <v>463</v>
      </c>
      <c r="I76" s="4" t="s">
        <v>36</v>
      </c>
    </row>
    <row r="77" spans="1:23" x14ac:dyDescent="0.3">
      <c r="C77" s="4" t="s">
        <v>42</v>
      </c>
      <c r="D77" s="4" t="s">
        <v>270</v>
      </c>
      <c r="E77" s="4" t="s">
        <v>463</v>
      </c>
      <c r="I77" s="5" t="s">
        <v>269</v>
      </c>
    </row>
    <row r="78" spans="1:23" x14ac:dyDescent="0.3">
      <c r="C78" s="4" t="s">
        <v>80</v>
      </c>
      <c r="D78" s="4" t="s">
        <v>152</v>
      </c>
      <c r="E78" s="4" t="s">
        <v>463</v>
      </c>
      <c r="I78" s="8" t="s">
        <v>1164</v>
      </c>
    </row>
    <row r="80" spans="1:23" x14ac:dyDescent="0.3">
      <c r="A80" s="6" t="s">
        <v>4789</v>
      </c>
    </row>
    <row r="81" spans="1:22" x14ac:dyDescent="0.3">
      <c r="A81" s="4" t="s">
        <v>1170</v>
      </c>
    </row>
    <row r="82" spans="1:22" x14ac:dyDescent="0.3"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</row>
    <row r="83" spans="1:22" x14ac:dyDescent="0.3">
      <c r="A83" s="6" t="s">
        <v>1208</v>
      </c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</row>
    <row r="84" spans="1:22" x14ac:dyDescent="0.3">
      <c r="A84" s="4" t="s">
        <v>1207</v>
      </c>
    </row>
    <row r="86" spans="1:22" x14ac:dyDescent="0.3">
      <c r="A86" s="6" t="s">
        <v>1209</v>
      </c>
    </row>
    <row r="87" spans="1:22" x14ac:dyDescent="0.3">
      <c r="A87" s="4" t="s">
        <v>1210</v>
      </c>
    </row>
    <row r="89" spans="1:22" x14ac:dyDescent="0.3">
      <c r="A89" s="6" t="s">
        <v>4606</v>
      </c>
    </row>
    <row r="90" spans="1:22" x14ac:dyDescent="0.3">
      <c r="A90" s="4" t="s">
        <v>4430</v>
      </c>
    </row>
    <row r="91" spans="1:22" x14ac:dyDescent="0.3">
      <c r="A91" s="4" t="s">
        <v>4431</v>
      </c>
    </row>
    <row r="92" spans="1:22" x14ac:dyDescent="0.3">
      <c r="A92" s="4" t="s">
        <v>4605</v>
      </c>
    </row>
    <row r="94" spans="1:22" x14ac:dyDescent="0.3">
      <c r="A94" s="79" t="s">
        <v>4425</v>
      </c>
      <c r="B94" s="8"/>
      <c r="C94" s="6"/>
    </row>
    <row r="96" spans="1:22" x14ac:dyDescent="0.3">
      <c r="A96" s="6" t="s">
        <v>4788</v>
      </c>
    </row>
    <row r="97" spans="1:3" x14ac:dyDescent="0.3">
      <c r="A97" s="4" t="s">
        <v>3943</v>
      </c>
    </row>
    <row r="99" spans="1:3" x14ac:dyDescent="0.3">
      <c r="A99" s="4" t="e">
        <f>C23</f>
        <v>#N/A</v>
      </c>
    </row>
    <row r="100" spans="1:3" x14ac:dyDescent="0.3">
      <c r="C100" s="6"/>
    </row>
    <row r="102" spans="1:3" x14ac:dyDescent="0.3">
      <c r="C102" s="6"/>
    </row>
    <row r="104" spans="1:3" x14ac:dyDescent="0.3">
      <c r="C104" s="6"/>
    </row>
    <row r="106" spans="1:3" x14ac:dyDescent="0.3">
      <c r="C106" s="6"/>
    </row>
    <row r="108" spans="1:3" x14ac:dyDescent="0.3">
      <c r="C108" s="6"/>
    </row>
    <row r="110" spans="1:3" x14ac:dyDescent="0.3">
      <c r="C110" s="6"/>
    </row>
    <row r="112" spans="1:3" x14ac:dyDescent="0.3">
      <c r="C112" s="6"/>
    </row>
    <row r="114" spans="3:3" x14ac:dyDescent="0.3">
      <c r="C114" s="6"/>
    </row>
  </sheetData>
  <conditionalFormatting sqref="Y54">
    <cfRule type="containsText" dxfId="4" priority="1" operator="containsText" text="opomba">
      <formula>NOT(ISERROR(SEARCH("opomba",Y54)))</formula>
    </cfRule>
    <cfRule type="cellIs" dxfId="3" priority="2" operator="equal">
      <formula>"."</formula>
    </cfRule>
  </conditionalFormatting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D6640C-FA4F-4B8F-8F23-62F4954D5C55}">
  <sheetPr codeName="List6">
    <tabColor rgb="FF92D050"/>
  </sheetPr>
  <dimension ref="A1:U1000"/>
  <sheetViews>
    <sheetView zoomScale="130" zoomScaleNormal="130" workbookViewId="0">
      <pane ySplit="1" topLeftCell="A109" activePane="bottomLeft" state="frozen"/>
      <selection activeCell="J1" sqref="J1"/>
      <selection pane="bottomLeft" activeCell="G3" sqref="G3"/>
    </sheetView>
  </sheetViews>
  <sheetFormatPr defaultRowHeight="13.8" x14ac:dyDescent="0.3"/>
  <cols>
    <col min="1" max="1" width="8.88671875" style="45"/>
    <col min="2" max="2" width="8.88671875" style="75"/>
    <col min="3" max="16" width="8.88671875" style="45"/>
    <col min="17" max="17" width="8.88671875" style="75"/>
    <col min="18" max="16384" width="8.88671875" style="45"/>
  </cols>
  <sheetData>
    <row r="1" spans="1:21" x14ac:dyDescent="0.3">
      <c r="A1" s="63" t="s">
        <v>5976</v>
      </c>
      <c r="B1" s="38" t="s">
        <v>4813</v>
      </c>
      <c r="C1" s="38" t="s">
        <v>4814</v>
      </c>
      <c r="D1" s="160" t="s">
        <v>5974</v>
      </c>
      <c r="E1" s="40" t="s">
        <v>5008</v>
      </c>
      <c r="F1" s="40" t="s">
        <v>5009</v>
      </c>
      <c r="G1" s="161" t="s">
        <v>5975</v>
      </c>
      <c r="H1" s="158" t="s">
        <v>5977</v>
      </c>
      <c r="I1" s="158" t="s">
        <v>5978</v>
      </c>
      <c r="J1" s="162" t="s">
        <v>5011</v>
      </c>
      <c r="K1" s="140" t="s">
        <v>5010</v>
      </c>
      <c r="L1" s="140" t="s">
        <v>5010</v>
      </c>
      <c r="M1" s="38"/>
      <c r="N1" s="163"/>
      <c r="O1" s="38"/>
      <c r="P1" s="38"/>
      <c r="Q1" s="37"/>
      <c r="R1" s="37"/>
      <c r="S1" s="37"/>
      <c r="T1" s="44"/>
      <c r="U1" s="44"/>
    </row>
    <row r="2" spans="1:21" x14ac:dyDescent="0.3">
      <c r="A2" s="37" t="s">
        <v>1</v>
      </c>
      <c r="B2" s="38" t="s">
        <v>2</v>
      </c>
      <c r="C2" s="46" t="str">
        <f>B2</f>
        <v>á</v>
      </c>
      <c r="D2" s="47" t="s">
        <v>1251</v>
      </c>
      <c r="E2" s="48" t="s">
        <v>1252</v>
      </c>
      <c r="F2" s="48" t="str">
        <f>E2</f>
        <v>ája</v>
      </c>
      <c r="G2" s="166" t="str">
        <f>_xlfn.CONCAT(A2,"ju")</f>
        <v>aju</v>
      </c>
      <c r="H2" s="159" t="str">
        <f>_xlfn.CONCAT(B2,"ju")</f>
        <v>áju</v>
      </c>
      <c r="I2" s="159" t="str">
        <f>H2</f>
        <v>áju</v>
      </c>
      <c r="J2" s="73" t="s">
        <v>5012</v>
      </c>
      <c r="K2" s="141" t="s">
        <v>5013</v>
      </c>
      <c r="L2" s="141" t="str">
        <f>K2</f>
        <v>ájski</v>
      </c>
      <c r="M2" s="46" t="s">
        <v>5979</v>
      </c>
      <c r="N2" s="164"/>
      <c r="O2" s="46"/>
      <c r="P2" s="46"/>
      <c r="Q2" s="37"/>
      <c r="R2" s="50"/>
      <c r="S2" s="50"/>
      <c r="T2" s="44"/>
      <c r="U2" s="44"/>
    </row>
    <row r="3" spans="1:21" x14ac:dyDescent="0.3">
      <c r="A3" s="37" t="s">
        <v>4</v>
      </c>
      <c r="B3" s="38" t="s">
        <v>5</v>
      </c>
      <c r="C3" s="46" t="s">
        <v>6</v>
      </c>
      <c r="D3" s="47" t="s">
        <v>1259</v>
      </c>
      <c r="E3" s="48" t="s">
        <v>1252</v>
      </c>
      <c r="F3" s="48" t="s">
        <v>1251</v>
      </c>
      <c r="G3" s="166" t="str">
        <f>_xlfn.CONCAT(A3,"u")</f>
        <v>aiu</v>
      </c>
      <c r="H3" s="159" t="str">
        <f>_xlfn.CONCAT(B3,"u")</f>
        <v>áju</v>
      </c>
      <c r="I3" s="159" t="str">
        <f>_xlfn.CONCAT(C3,"u")</f>
        <v>aju</v>
      </c>
      <c r="J3" s="73" t="s">
        <v>5014</v>
      </c>
      <c r="K3" s="141" t="s">
        <v>5013</v>
      </c>
      <c r="L3" s="141" t="s">
        <v>5012</v>
      </c>
      <c r="M3" s="46"/>
      <c r="N3" s="164"/>
      <c r="O3" s="46"/>
      <c r="P3" s="46"/>
      <c r="Q3" s="37"/>
      <c r="R3" s="50"/>
      <c r="S3" s="50"/>
      <c r="T3" s="44"/>
      <c r="U3" s="44"/>
    </row>
    <row r="4" spans="1:21" x14ac:dyDescent="0.3">
      <c r="A4" s="37" t="s">
        <v>7</v>
      </c>
      <c r="B4" s="38" t="s">
        <v>8</v>
      </c>
      <c r="C4" s="46" t="s">
        <v>7</v>
      </c>
      <c r="D4" s="47" t="s">
        <v>1263</v>
      </c>
      <c r="E4" s="48" t="s">
        <v>1264</v>
      </c>
      <c r="F4" s="48" t="s">
        <v>1263</v>
      </c>
      <c r="G4" s="166" t="str">
        <f t="shared" ref="G4:I5" si="0">_xlfn.CONCAT(A4,"u")</f>
        <v>anu</v>
      </c>
      <c r="H4" s="159" t="str">
        <f t="shared" si="0"/>
        <v>ánu</v>
      </c>
      <c r="I4" s="159" t="str">
        <f t="shared" si="0"/>
        <v>anu</v>
      </c>
      <c r="J4" s="73" t="s">
        <v>5384</v>
      </c>
      <c r="K4" s="141" t="s">
        <v>5385</v>
      </c>
      <c r="L4" s="141" t="s">
        <v>5384</v>
      </c>
      <c r="M4" s="46"/>
      <c r="N4" s="164"/>
      <c r="O4" s="46"/>
      <c r="P4" s="46"/>
      <c r="Q4" s="37"/>
      <c r="R4" s="50"/>
      <c r="S4" s="50"/>
      <c r="T4" s="44"/>
      <c r="U4" s="44"/>
    </row>
    <row r="5" spans="1:21" x14ac:dyDescent="0.3">
      <c r="A5" s="37" t="s">
        <v>11</v>
      </c>
      <c r="B5" s="38" t="s">
        <v>1135</v>
      </c>
      <c r="C5" s="46" t="s">
        <v>11</v>
      </c>
      <c r="D5" s="47" t="s">
        <v>1271</v>
      </c>
      <c r="E5" s="48" t="s">
        <v>1272</v>
      </c>
      <c r="F5" s="48" t="s">
        <v>1271</v>
      </c>
      <c r="G5" s="166" t="str">
        <f t="shared" si="0"/>
        <v>angu</v>
      </c>
      <c r="H5" s="159" t="str">
        <f t="shared" si="0"/>
        <v>ángu</v>
      </c>
      <c r="I5" s="159" t="str">
        <f t="shared" si="0"/>
        <v>angu</v>
      </c>
      <c r="J5" s="73" t="s">
        <v>5773</v>
      </c>
      <c r="K5" s="141" t="s">
        <v>5774</v>
      </c>
      <c r="L5" s="141" t="s">
        <v>5773</v>
      </c>
      <c r="M5" s="46"/>
      <c r="N5" s="164"/>
      <c r="O5" s="46"/>
      <c r="P5" s="46"/>
      <c r="Q5" s="37"/>
      <c r="R5" s="50"/>
      <c r="S5" s="50"/>
      <c r="T5" s="44"/>
      <c r="U5" s="44"/>
    </row>
    <row r="6" spans="1:21" x14ac:dyDescent="0.3">
      <c r="A6" s="52" t="s">
        <v>15</v>
      </c>
      <c r="B6" s="53" t="s">
        <v>16</v>
      </c>
      <c r="C6" s="54" t="s">
        <v>15</v>
      </c>
      <c r="D6" s="47" t="s">
        <v>1279</v>
      </c>
      <c r="E6" s="48" t="s">
        <v>1280</v>
      </c>
      <c r="F6" s="48" t="s">
        <v>1279</v>
      </c>
      <c r="G6" s="166" t="str">
        <f>_xlfn.CONCAT(LEFT(A6,(LEN(A6)-1)),"u")</f>
        <v>au</v>
      </c>
      <c r="H6" s="159" t="str">
        <f t="shared" ref="H6:I6" si="1">_xlfn.CONCAT(LEFT(B6,(LEN(B6)-1)),"u")</f>
        <v>áu</v>
      </c>
      <c r="I6" s="159" t="str">
        <f t="shared" si="1"/>
        <v>au</v>
      </c>
      <c r="J6" s="73" t="s">
        <v>5386</v>
      </c>
      <c r="K6" s="141" t="s">
        <v>5387</v>
      </c>
      <c r="L6" s="141" t="s">
        <v>5386</v>
      </c>
      <c r="M6" s="46"/>
      <c r="N6" s="164"/>
      <c r="O6" s="46"/>
      <c r="P6" s="46"/>
      <c r="Q6" s="52"/>
      <c r="R6" s="56"/>
      <c r="S6" s="56"/>
      <c r="T6" s="44"/>
      <c r="U6" s="44"/>
    </row>
    <row r="7" spans="1:21" x14ac:dyDescent="0.3">
      <c r="A7" s="37" t="s">
        <v>18</v>
      </c>
      <c r="B7" s="38" t="s">
        <v>487</v>
      </c>
      <c r="C7" s="46" t="str">
        <f>B7</f>
        <v>bá</v>
      </c>
      <c r="D7" s="47" t="s">
        <v>1285</v>
      </c>
      <c r="E7" s="48" t="s">
        <v>1286</v>
      </c>
      <c r="F7" s="48" t="str">
        <f>E7</f>
        <v>bája</v>
      </c>
      <c r="G7" s="166" t="str">
        <f>_xlfn.CONCAT(A7,"ju")</f>
        <v>baju</v>
      </c>
      <c r="H7" s="159" t="str">
        <f>_xlfn.CONCAT(B7,"ju")</f>
        <v>báju</v>
      </c>
      <c r="I7" s="159" t="str">
        <f>H7</f>
        <v>báju</v>
      </c>
      <c r="J7" s="73" t="s">
        <v>5015</v>
      </c>
      <c r="K7" s="141" t="s">
        <v>5016</v>
      </c>
      <c r="L7" s="141" t="str">
        <f>K7</f>
        <v>bájski</v>
      </c>
      <c r="M7" s="46" t="s">
        <v>5979</v>
      </c>
      <c r="N7" s="164"/>
      <c r="O7" s="46"/>
      <c r="P7" s="46"/>
      <c r="Q7" s="37"/>
      <c r="R7" s="50"/>
      <c r="S7" s="50"/>
      <c r="T7" s="44"/>
      <c r="U7" s="44"/>
    </row>
    <row r="8" spans="1:21" x14ac:dyDescent="0.3">
      <c r="A8" s="37" t="s">
        <v>19</v>
      </c>
      <c r="B8" s="38" t="s">
        <v>488</v>
      </c>
      <c r="C8" s="46" t="s">
        <v>821</v>
      </c>
      <c r="D8" s="47" t="s">
        <v>1293</v>
      </c>
      <c r="E8" s="48" t="s">
        <v>1286</v>
      </c>
      <c r="F8" s="48" t="s">
        <v>1285</v>
      </c>
      <c r="G8" s="166" t="str">
        <f>_xlfn.CONCAT(A8,"u")</f>
        <v>baiu</v>
      </c>
      <c r="H8" s="159" t="str">
        <f>_xlfn.CONCAT(B8,"u")</f>
        <v>báju</v>
      </c>
      <c r="I8" s="159" t="str">
        <f>_xlfn.CONCAT(C8,"u")</f>
        <v>baju</v>
      </c>
      <c r="J8" s="73" t="s">
        <v>5017</v>
      </c>
      <c r="K8" s="141" t="s">
        <v>5016</v>
      </c>
      <c r="L8" s="141" t="s">
        <v>5015</v>
      </c>
      <c r="M8" s="46"/>
      <c r="N8" s="164"/>
      <c r="O8" s="46"/>
      <c r="P8" s="46"/>
      <c r="Q8" s="37"/>
      <c r="R8" s="50"/>
      <c r="S8" s="50"/>
      <c r="T8" s="44"/>
      <c r="U8" s="44"/>
    </row>
    <row r="9" spans="1:21" x14ac:dyDescent="0.3">
      <c r="A9" s="37" t="s">
        <v>20</v>
      </c>
      <c r="B9" s="38" t="s">
        <v>489</v>
      </c>
      <c r="C9" s="46" t="s">
        <v>20</v>
      </c>
      <c r="D9" s="47" t="s">
        <v>1297</v>
      </c>
      <c r="E9" s="48" t="s">
        <v>1298</v>
      </c>
      <c r="F9" s="48" t="s">
        <v>1297</v>
      </c>
      <c r="G9" s="166" t="str">
        <f t="shared" ref="G9:I10" si="2">_xlfn.CONCAT(A9,"u")</f>
        <v>banu</v>
      </c>
      <c r="H9" s="159" t="str">
        <f t="shared" si="2"/>
        <v>bánu</v>
      </c>
      <c r="I9" s="159" t="str">
        <f t="shared" si="2"/>
        <v>banu</v>
      </c>
      <c r="J9" s="73" t="s">
        <v>5388</v>
      </c>
      <c r="K9" s="141" t="s">
        <v>5389</v>
      </c>
      <c r="L9" s="141" t="s">
        <v>5388</v>
      </c>
      <c r="M9" s="46"/>
      <c r="N9" s="164"/>
      <c r="O9" s="46"/>
      <c r="P9" s="46"/>
      <c r="Q9" s="37"/>
      <c r="R9" s="50"/>
      <c r="S9" s="50"/>
      <c r="T9" s="44"/>
      <c r="U9" s="44"/>
    </row>
    <row r="10" spans="1:21" x14ac:dyDescent="0.3">
      <c r="A10" s="37" t="s">
        <v>21</v>
      </c>
      <c r="B10" s="38" t="s">
        <v>1136</v>
      </c>
      <c r="C10" s="46" t="s">
        <v>21</v>
      </c>
      <c r="D10" s="47" t="s">
        <v>1305</v>
      </c>
      <c r="E10" s="48" t="s">
        <v>1306</v>
      </c>
      <c r="F10" s="48" t="s">
        <v>1305</v>
      </c>
      <c r="G10" s="166" t="str">
        <f t="shared" si="2"/>
        <v>bangu</v>
      </c>
      <c r="H10" s="159" t="str">
        <f t="shared" si="2"/>
        <v>bángu</v>
      </c>
      <c r="I10" s="159" t="str">
        <f t="shared" si="2"/>
        <v>bangu</v>
      </c>
      <c r="J10" s="73" t="s">
        <v>5775</v>
      </c>
      <c r="K10" s="141" t="s">
        <v>5776</v>
      </c>
      <c r="L10" s="141" t="s">
        <v>5775</v>
      </c>
      <c r="M10" s="46"/>
      <c r="N10" s="164"/>
      <c r="O10" s="46"/>
      <c r="P10" s="46"/>
      <c r="Q10" s="37"/>
      <c r="R10" s="50"/>
      <c r="S10" s="50"/>
      <c r="T10" s="44"/>
      <c r="U10" s="44"/>
    </row>
    <row r="11" spans="1:21" x14ac:dyDescent="0.3">
      <c r="A11" s="52" t="s">
        <v>24</v>
      </c>
      <c r="B11" s="53" t="s">
        <v>461</v>
      </c>
      <c r="C11" s="54" t="s">
        <v>24</v>
      </c>
      <c r="D11" s="47" t="s">
        <v>1313</v>
      </c>
      <c r="E11" s="48" t="s">
        <v>1314</v>
      </c>
      <c r="F11" s="48" t="s">
        <v>1313</v>
      </c>
      <c r="G11" s="166" t="str">
        <f>_xlfn.CONCAT(LEFT(A11,(LEN(A11)-1)),"u")</f>
        <v>bau</v>
      </c>
      <c r="H11" s="159" t="str">
        <f t="shared" ref="H11" si="3">_xlfn.CONCAT(LEFT(B11,(LEN(B11)-1)),"u")</f>
        <v>báu</v>
      </c>
      <c r="I11" s="159" t="str">
        <f t="shared" ref="I11" si="4">_xlfn.CONCAT(LEFT(C11,(LEN(C11)-1)),"u")</f>
        <v>bau</v>
      </c>
      <c r="J11" s="73" t="s">
        <v>5390</v>
      </c>
      <c r="K11" s="141" t="s">
        <v>5391</v>
      </c>
      <c r="L11" s="141" t="s">
        <v>5390</v>
      </c>
      <c r="M11" s="46"/>
      <c r="N11" s="164"/>
      <c r="O11" s="46"/>
      <c r="P11" s="46"/>
      <c r="Q11" s="52"/>
      <c r="R11" s="56"/>
      <c r="S11" s="56"/>
      <c r="T11" s="44"/>
      <c r="U11" s="44"/>
    </row>
    <row r="12" spans="1:21" ht="14.4" x14ac:dyDescent="0.3">
      <c r="A12" s="57" t="s">
        <v>27</v>
      </c>
      <c r="B12" s="58" t="s">
        <v>491</v>
      </c>
      <c r="C12" s="58" t="s">
        <v>992</v>
      </c>
      <c r="D12" s="59" t="s">
        <v>4164</v>
      </c>
      <c r="E12" s="139" t="s">
        <v>4165</v>
      </c>
      <c r="F12" s="139" t="s">
        <v>4882</v>
      </c>
      <c r="G12" s="166" t="str">
        <f t="shared" ref="G12" si="5">_xlfn.CONCAT(A12,"u")</f>
        <v>beiu</v>
      </c>
      <c r="H12" s="159" t="str">
        <f t="shared" ref="H12" si="6">_xlfn.CONCAT(B12,"u")</f>
        <v>bêju</v>
      </c>
      <c r="I12" s="159" t="str">
        <f t="shared" ref="I12" si="7">_xlfn.CONCAT(C12,"u")</f>
        <v>beju</v>
      </c>
      <c r="J12" s="142" t="s">
        <v>5018</v>
      </c>
      <c r="K12" s="143" t="s">
        <v>5019</v>
      </c>
      <c r="L12" s="143" t="s">
        <v>5020</v>
      </c>
      <c r="M12" s="58"/>
      <c r="N12" s="165"/>
      <c r="O12" s="58"/>
      <c r="P12" s="58"/>
      <c r="Q12" s="58"/>
      <c r="R12" s="58"/>
      <c r="S12" s="58"/>
      <c r="T12" s="44"/>
      <c r="U12" s="44"/>
    </row>
    <row r="13" spans="1:21" x14ac:dyDescent="0.3">
      <c r="A13" s="37" t="s">
        <v>31</v>
      </c>
      <c r="B13" s="38" t="s">
        <v>3866</v>
      </c>
      <c r="C13" s="46" t="s">
        <v>31</v>
      </c>
      <c r="D13" s="47" t="s">
        <v>1319</v>
      </c>
      <c r="E13" s="48" t="s">
        <v>3952</v>
      </c>
      <c r="F13" s="48" t="s">
        <v>1319</v>
      </c>
      <c r="G13" s="166" t="str">
        <f t="shared" ref="G13:I14" si="8">_xlfn.CONCAT(A13,"u")</f>
        <v>benu</v>
      </c>
      <c r="H13" s="159" t="str">
        <f t="shared" si="8"/>
        <v>bênu</v>
      </c>
      <c r="I13" s="159" t="str">
        <f t="shared" si="8"/>
        <v>benu</v>
      </c>
      <c r="J13" s="73" t="s">
        <v>5392</v>
      </c>
      <c r="K13" s="141" t="s">
        <v>5393</v>
      </c>
      <c r="L13" s="141" t="s">
        <v>5392</v>
      </c>
      <c r="M13" s="46"/>
      <c r="N13" s="164"/>
      <c r="O13" s="46"/>
      <c r="P13" s="46"/>
      <c r="Q13" s="37"/>
      <c r="R13" s="50"/>
      <c r="S13" s="50"/>
      <c r="T13" s="44"/>
      <c r="U13" s="44"/>
    </row>
    <row r="14" spans="1:21" x14ac:dyDescent="0.3">
      <c r="A14" s="37" t="s">
        <v>34</v>
      </c>
      <c r="B14" s="38" t="s">
        <v>3867</v>
      </c>
      <c r="C14" s="46" t="s">
        <v>34</v>
      </c>
      <c r="D14" s="47" t="s">
        <v>1326</v>
      </c>
      <c r="E14" s="48" t="s">
        <v>3956</v>
      </c>
      <c r="F14" s="48" t="s">
        <v>1326</v>
      </c>
      <c r="G14" s="166" t="str">
        <f t="shared" si="8"/>
        <v>bengu</v>
      </c>
      <c r="H14" s="159" t="str">
        <f t="shared" si="8"/>
        <v>bêngu</v>
      </c>
      <c r="I14" s="159" t="str">
        <f t="shared" si="8"/>
        <v>bengu</v>
      </c>
      <c r="J14" s="73" t="s">
        <v>5777</v>
      </c>
      <c r="K14" s="141" t="s">
        <v>5778</v>
      </c>
      <c r="L14" s="141" t="s">
        <v>5777</v>
      </c>
      <c r="M14" s="46"/>
      <c r="N14" s="164"/>
      <c r="O14" s="46"/>
      <c r="P14" s="46"/>
      <c r="Q14" s="37"/>
      <c r="R14" s="50"/>
      <c r="S14" s="50"/>
      <c r="T14" s="44"/>
      <c r="U14" s="44"/>
    </row>
    <row r="15" spans="1:21" x14ac:dyDescent="0.3">
      <c r="A15" s="37" t="s">
        <v>35</v>
      </c>
      <c r="B15" s="38" t="s">
        <v>494</v>
      </c>
      <c r="C15" s="46" t="s">
        <v>35</v>
      </c>
      <c r="D15" s="47" t="s">
        <v>1333</v>
      </c>
      <c r="E15" s="48" t="s">
        <v>1334</v>
      </c>
      <c r="F15" s="48" t="s">
        <v>1333</v>
      </c>
      <c r="G15" s="166" t="str">
        <f>_xlfn.CONCAT(A15,"ju")</f>
        <v>biju</v>
      </c>
      <c r="H15" s="159" t="str">
        <f>_xlfn.CONCAT(B15,"ju")</f>
        <v>bíju</v>
      </c>
      <c r="I15" s="159" t="str">
        <f>_xlfn.CONCAT(C15,"ju")</f>
        <v>biju</v>
      </c>
      <c r="J15" s="73" t="s">
        <v>5021</v>
      </c>
      <c r="K15" s="141" t="s">
        <v>5022</v>
      </c>
      <c r="L15" s="141" t="s">
        <v>5021</v>
      </c>
      <c r="M15" s="46"/>
      <c r="N15" s="164"/>
      <c r="O15" s="46"/>
      <c r="P15" s="46"/>
      <c r="Q15" s="37"/>
      <c r="R15" s="50"/>
      <c r="S15" s="50"/>
      <c r="T15" s="44"/>
      <c r="U15" s="44"/>
    </row>
    <row r="16" spans="1:21" x14ac:dyDescent="0.3">
      <c r="A16" s="37" t="s">
        <v>38</v>
      </c>
      <c r="B16" s="38" t="s">
        <v>495</v>
      </c>
      <c r="C16" s="46" t="s">
        <v>993</v>
      </c>
      <c r="D16" s="47" t="s">
        <v>1339</v>
      </c>
      <c r="E16" s="48" t="s">
        <v>1340</v>
      </c>
      <c r="F16" s="48" t="s">
        <v>4883</v>
      </c>
      <c r="G16" s="166" t="str">
        <f>_xlfn.CONCAT(A16,"u")</f>
        <v>bianu</v>
      </c>
      <c r="H16" s="159" t="str">
        <f>_xlfn.CONCAT(B16,"u")</f>
        <v>bjênu</v>
      </c>
      <c r="I16" s="159" t="str">
        <f>_xlfn.CONCAT(C16,"u")</f>
        <v>bjenu</v>
      </c>
      <c r="J16" s="73" t="s">
        <v>5394</v>
      </c>
      <c r="K16" s="141" t="s">
        <v>5395</v>
      </c>
      <c r="L16" s="141" t="s">
        <v>5396</v>
      </c>
      <c r="M16" s="46"/>
      <c r="N16" s="164"/>
      <c r="O16" s="46"/>
      <c r="P16" s="46"/>
      <c r="Q16" s="37"/>
      <c r="R16" s="50"/>
      <c r="S16" s="50"/>
      <c r="T16" s="44"/>
      <c r="U16" s="44"/>
    </row>
    <row r="17" spans="1:21" x14ac:dyDescent="0.3">
      <c r="A17" s="52" t="s">
        <v>40</v>
      </c>
      <c r="B17" s="53" t="s">
        <v>1172</v>
      </c>
      <c r="C17" s="54" t="s">
        <v>1194</v>
      </c>
      <c r="D17" s="47" t="s">
        <v>1347</v>
      </c>
      <c r="E17" s="48" t="s">
        <v>1348</v>
      </c>
      <c r="F17" s="48" t="s">
        <v>4815</v>
      </c>
      <c r="G17" s="166" t="str">
        <f>_xlfn.CONCAT(LEFT(A17,(LEN(A17)-1)),"u")</f>
        <v>biau</v>
      </c>
      <c r="H17" s="159" t="str">
        <f t="shared" ref="H17" si="9">_xlfn.CONCAT(LEFT(B17,(LEN(B17)-1)),"u")</f>
        <v>bjáu</v>
      </c>
      <c r="I17" s="159" t="str">
        <f t="shared" ref="I17" si="10">_xlfn.CONCAT(LEFT(C17,(LEN(C17)-1)),"u")</f>
        <v>bjau</v>
      </c>
      <c r="J17" s="73" t="s">
        <v>5397</v>
      </c>
      <c r="K17" s="141" t="s">
        <v>5398</v>
      </c>
      <c r="L17" s="141" t="s">
        <v>5700</v>
      </c>
      <c r="M17" s="46"/>
      <c r="N17" s="164"/>
      <c r="O17" s="46"/>
      <c r="P17" s="46"/>
      <c r="Q17" s="52"/>
      <c r="R17" s="56"/>
      <c r="S17" s="56"/>
      <c r="T17" s="44"/>
      <c r="U17" s="44"/>
    </row>
    <row r="18" spans="1:21" x14ac:dyDescent="0.3">
      <c r="A18" s="37" t="s">
        <v>43</v>
      </c>
      <c r="B18" s="62" t="s">
        <v>496</v>
      </c>
      <c r="C18" s="46" t="s">
        <v>1058</v>
      </c>
      <c r="D18" s="47" t="s">
        <v>1355</v>
      </c>
      <c r="E18" s="48" t="s">
        <v>4432</v>
      </c>
      <c r="F18" s="48" t="s">
        <v>5999</v>
      </c>
      <c r="G18" s="166" t="str">
        <f>_xlfn.CONCAT(A18,"ju")</f>
        <v>bieju</v>
      </c>
      <c r="H18" s="159" t="str">
        <f>_xlfn.CONCAT(B18,"ju")</f>
        <v>bjéju</v>
      </c>
      <c r="I18" s="159" t="str">
        <f>_xlfn.CONCAT(C18,"ju")</f>
        <v>bjeju</v>
      </c>
      <c r="J18" s="73" t="s">
        <v>5023</v>
      </c>
      <c r="K18" s="141" t="s">
        <v>5024</v>
      </c>
      <c r="L18" s="141" t="s">
        <v>6009</v>
      </c>
      <c r="M18" s="46"/>
      <c r="N18" s="164"/>
      <c r="O18" s="46"/>
      <c r="P18" s="46"/>
      <c r="Q18" s="37"/>
      <c r="R18" s="50"/>
      <c r="S18" s="50"/>
      <c r="T18" s="44"/>
      <c r="U18" s="44"/>
    </row>
    <row r="19" spans="1:21" x14ac:dyDescent="0.3">
      <c r="A19" s="37" t="s">
        <v>45</v>
      </c>
      <c r="B19" s="38" t="s">
        <v>497</v>
      </c>
      <c r="C19" s="46" t="s">
        <v>45</v>
      </c>
      <c r="D19" s="47" t="s">
        <v>1358</v>
      </c>
      <c r="E19" s="48" t="s">
        <v>1359</v>
      </c>
      <c r="F19" s="48" t="s">
        <v>1358</v>
      </c>
      <c r="G19" s="166" t="str">
        <f t="shared" ref="G19:I20" si="11">_xlfn.CONCAT(A19,"u")</f>
        <v>binu</v>
      </c>
      <c r="H19" s="159" t="str">
        <f t="shared" si="11"/>
        <v>bínu</v>
      </c>
      <c r="I19" s="159" t="str">
        <f t="shared" si="11"/>
        <v>binu</v>
      </c>
      <c r="J19" s="73" t="s">
        <v>5399</v>
      </c>
      <c r="K19" s="141" t="s">
        <v>5400</v>
      </c>
      <c r="L19" s="141" t="s">
        <v>5399</v>
      </c>
      <c r="M19" s="46"/>
      <c r="N19" s="164"/>
      <c r="O19" s="46"/>
      <c r="P19" s="46"/>
      <c r="Q19" s="37"/>
      <c r="R19" s="50"/>
      <c r="S19" s="50"/>
      <c r="T19" s="44"/>
      <c r="U19" s="44"/>
    </row>
    <row r="20" spans="1:21" x14ac:dyDescent="0.3">
      <c r="A20" s="37" t="s">
        <v>47</v>
      </c>
      <c r="B20" s="38" t="s">
        <v>877</v>
      </c>
      <c r="C20" s="46" t="s">
        <v>47</v>
      </c>
      <c r="D20" s="47" t="s">
        <v>1366</v>
      </c>
      <c r="E20" s="48" t="s">
        <v>1367</v>
      </c>
      <c r="F20" s="48" t="s">
        <v>1366</v>
      </c>
      <c r="G20" s="166" t="str">
        <f t="shared" si="11"/>
        <v>bingu</v>
      </c>
      <c r="H20" s="159" t="str">
        <f t="shared" si="11"/>
        <v>bíngu</v>
      </c>
      <c r="I20" s="159" t="str">
        <f t="shared" si="11"/>
        <v>bingu</v>
      </c>
      <c r="J20" s="73" t="s">
        <v>5748</v>
      </c>
      <c r="K20" s="141" t="s">
        <v>5759</v>
      </c>
      <c r="L20" s="141" t="s">
        <v>5748</v>
      </c>
      <c r="M20" s="46"/>
      <c r="N20" s="164"/>
      <c r="O20" s="46"/>
      <c r="P20" s="46"/>
      <c r="Q20" s="37"/>
      <c r="R20" s="50"/>
      <c r="S20" s="50"/>
      <c r="T20" s="44"/>
      <c r="U20" s="44"/>
    </row>
    <row r="21" spans="1:21" x14ac:dyDescent="0.3">
      <c r="A21" s="37" t="s">
        <v>49</v>
      </c>
      <c r="B21" s="38" t="s">
        <v>499</v>
      </c>
      <c r="C21" s="46" t="s">
        <v>49</v>
      </c>
      <c r="D21" s="47" t="s">
        <v>1374</v>
      </c>
      <c r="E21" s="48" t="s">
        <v>1375</v>
      </c>
      <c r="F21" s="48" t="s">
        <v>1374</v>
      </c>
      <c r="G21" s="166" t="str">
        <f t="shared" ref="G21:G22" si="12">_xlfn.CONCAT(A21,"ju")</f>
        <v>boju</v>
      </c>
      <c r="H21" s="159" t="str">
        <f t="shared" ref="H21:H22" si="13">_xlfn.CONCAT(B21,"ju")</f>
        <v>bóju</v>
      </c>
      <c r="I21" s="159" t="str">
        <f t="shared" ref="I21:I22" si="14">_xlfn.CONCAT(C21,"ju")</f>
        <v>boju</v>
      </c>
      <c r="J21" s="73" t="s">
        <v>5025</v>
      </c>
      <c r="K21" s="141" t="s">
        <v>5026</v>
      </c>
      <c r="L21" s="141" t="s">
        <v>5025</v>
      </c>
      <c r="M21" s="46"/>
      <c r="N21" s="164"/>
      <c r="O21" s="46"/>
      <c r="P21" s="46"/>
      <c r="Q21" s="37"/>
      <c r="R21" s="50"/>
      <c r="S21" s="50"/>
      <c r="T21" s="44"/>
      <c r="U21" s="44"/>
    </row>
    <row r="22" spans="1:21" x14ac:dyDescent="0.3">
      <c r="A22" s="37" t="s">
        <v>52</v>
      </c>
      <c r="B22" s="38" t="s">
        <v>500</v>
      </c>
      <c r="C22" s="46" t="s">
        <v>52</v>
      </c>
      <c r="D22" s="47" t="s">
        <v>1382</v>
      </c>
      <c r="E22" s="48" t="s">
        <v>1383</v>
      </c>
      <c r="F22" s="48" t="s">
        <v>1382</v>
      </c>
      <c r="G22" s="166" t="str">
        <f t="shared" si="12"/>
        <v>buju</v>
      </c>
      <c r="H22" s="159" t="str">
        <f t="shared" si="13"/>
        <v>búju</v>
      </c>
      <c r="I22" s="159" t="str">
        <f t="shared" si="14"/>
        <v>buju</v>
      </c>
      <c r="J22" s="73" t="s">
        <v>5027</v>
      </c>
      <c r="K22" s="141" t="s">
        <v>5028</v>
      </c>
      <c r="L22" s="141" t="s">
        <v>5027</v>
      </c>
      <c r="M22" s="46"/>
      <c r="N22" s="164"/>
      <c r="O22" s="46"/>
      <c r="P22" s="46"/>
      <c r="Q22" s="37"/>
      <c r="R22" s="50"/>
      <c r="S22" s="50"/>
      <c r="T22" s="44"/>
      <c r="U22" s="44"/>
    </row>
    <row r="23" spans="1:21" x14ac:dyDescent="0.3">
      <c r="A23" s="37" t="s">
        <v>53</v>
      </c>
      <c r="B23" s="38" t="s">
        <v>501</v>
      </c>
      <c r="C23" s="46" t="str">
        <f>B23</f>
        <v>cá</v>
      </c>
      <c r="D23" s="47" t="s">
        <v>1388</v>
      </c>
      <c r="E23" s="48" t="s">
        <v>1389</v>
      </c>
      <c r="F23" s="48" t="str">
        <f>E23</f>
        <v>cája</v>
      </c>
      <c r="G23" s="166" t="str">
        <f>_xlfn.CONCAT(A23,"ju")</f>
        <v>caju</v>
      </c>
      <c r="H23" s="159" t="str">
        <f>_xlfn.CONCAT(B23,"ju")</f>
        <v>cáju</v>
      </c>
      <c r="I23" s="159" t="str">
        <f>H23</f>
        <v>cáju</v>
      </c>
      <c r="J23" s="73" t="s">
        <v>5029</v>
      </c>
      <c r="K23" s="141" t="s">
        <v>5030</v>
      </c>
      <c r="L23" s="141" t="str">
        <f>K23</f>
        <v>cájski</v>
      </c>
      <c r="M23" s="46" t="s">
        <v>5979</v>
      </c>
      <c r="N23" s="164"/>
      <c r="O23" s="46"/>
      <c r="P23" s="46"/>
      <c r="Q23" s="37"/>
      <c r="R23" s="50"/>
      <c r="S23" s="50"/>
      <c r="T23" s="44"/>
      <c r="U23" s="44"/>
    </row>
    <row r="24" spans="1:21" x14ac:dyDescent="0.3">
      <c r="A24" s="37" t="s">
        <v>54</v>
      </c>
      <c r="B24" s="38" t="s">
        <v>502</v>
      </c>
      <c r="C24" s="46" t="s">
        <v>822</v>
      </c>
      <c r="D24" s="47" t="s">
        <v>1396</v>
      </c>
      <c r="E24" s="48" t="s">
        <v>1389</v>
      </c>
      <c r="F24" s="48" t="s">
        <v>1388</v>
      </c>
      <c r="G24" s="166" t="str">
        <f>_xlfn.CONCAT(A24,"u")</f>
        <v>caiu</v>
      </c>
      <c r="H24" s="159" t="str">
        <f>_xlfn.CONCAT(B24,"u")</f>
        <v>cáju</v>
      </c>
      <c r="I24" s="159" t="str">
        <f>_xlfn.CONCAT(C24,"u")</f>
        <v>caju</v>
      </c>
      <c r="J24" s="73" t="s">
        <v>5031</v>
      </c>
      <c r="K24" s="141" t="s">
        <v>5030</v>
      </c>
      <c r="L24" s="141" t="s">
        <v>5029</v>
      </c>
      <c r="M24" s="46"/>
      <c r="N24" s="164"/>
      <c r="O24" s="46"/>
      <c r="P24" s="46"/>
      <c r="Q24" s="37"/>
      <c r="R24" s="50"/>
      <c r="S24" s="50"/>
      <c r="T24" s="44"/>
      <c r="U24" s="44"/>
    </row>
    <row r="25" spans="1:21" x14ac:dyDescent="0.3">
      <c r="A25" s="37" t="s">
        <v>57</v>
      </c>
      <c r="B25" s="38" t="s">
        <v>503</v>
      </c>
      <c r="C25" s="46" t="s">
        <v>57</v>
      </c>
      <c r="D25" s="47" t="s">
        <v>1400</v>
      </c>
      <c r="E25" s="48" t="s">
        <v>1401</v>
      </c>
      <c r="F25" s="48" t="s">
        <v>1400</v>
      </c>
      <c r="G25" s="166" t="str">
        <f t="shared" ref="G25:I26" si="15">_xlfn.CONCAT(A25,"u")</f>
        <v>canu</v>
      </c>
      <c r="H25" s="159" t="str">
        <f t="shared" si="15"/>
        <v>cánu</v>
      </c>
      <c r="I25" s="159" t="str">
        <f t="shared" si="15"/>
        <v>canu</v>
      </c>
      <c r="J25" s="73" t="s">
        <v>5401</v>
      </c>
      <c r="K25" s="141" t="s">
        <v>5402</v>
      </c>
      <c r="L25" s="141" t="s">
        <v>5401</v>
      </c>
      <c r="M25" s="46"/>
      <c r="N25" s="164"/>
      <c r="O25" s="46"/>
      <c r="P25" s="46"/>
      <c r="Q25" s="37"/>
      <c r="R25" s="50"/>
      <c r="S25" s="50"/>
      <c r="T25" s="44"/>
      <c r="U25" s="44"/>
    </row>
    <row r="26" spans="1:21" x14ac:dyDescent="0.3">
      <c r="A26" s="37" t="s">
        <v>58</v>
      </c>
      <c r="B26" s="38" t="s">
        <v>1137</v>
      </c>
      <c r="C26" s="46" t="s">
        <v>58</v>
      </c>
      <c r="D26" s="47" t="s">
        <v>1408</v>
      </c>
      <c r="E26" s="48" t="s">
        <v>1409</v>
      </c>
      <c r="F26" s="48" t="s">
        <v>1408</v>
      </c>
      <c r="G26" s="166" t="str">
        <f t="shared" si="15"/>
        <v>cangu</v>
      </c>
      <c r="H26" s="159" t="str">
        <f t="shared" si="15"/>
        <v>cángu</v>
      </c>
      <c r="I26" s="159" t="str">
        <f t="shared" si="15"/>
        <v>cangu</v>
      </c>
      <c r="J26" s="73" t="s">
        <v>5779</v>
      </c>
      <c r="K26" s="141" t="s">
        <v>5780</v>
      </c>
      <c r="L26" s="141" t="s">
        <v>5779</v>
      </c>
      <c r="M26" s="46"/>
      <c r="N26" s="164"/>
      <c r="O26" s="46"/>
      <c r="P26" s="46"/>
      <c r="Q26" s="37"/>
      <c r="R26" s="50"/>
      <c r="S26" s="50"/>
      <c r="T26" s="44"/>
      <c r="U26" s="44"/>
    </row>
    <row r="27" spans="1:21" x14ac:dyDescent="0.3">
      <c r="A27" s="52" t="s">
        <v>59</v>
      </c>
      <c r="B27" s="53" t="s">
        <v>436</v>
      </c>
      <c r="C27" s="54" t="s">
        <v>59</v>
      </c>
      <c r="D27" s="47" t="s">
        <v>1416</v>
      </c>
      <c r="E27" s="48" t="s">
        <v>1417</v>
      </c>
      <c r="F27" s="48" t="s">
        <v>1416</v>
      </c>
      <c r="G27" s="166" t="str">
        <f>_xlfn.CONCAT(LEFT(A27,(LEN(A27)-1)),"u")</f>
        <v>cau</v>
      </c>
      <c r="H27" s="159" t="str">
        <f t="shared" ref="H27" si="16">_xlfn.CONCAT(LEFT(B27,(LEN(B27)-1)),"u")</f>
        <v>cáu</v>
      </c>
      <c r="I27" s="159" t="str">
        <f t="shared" ref="I27" si="17">_xlfn.CONCAT(LEFT(C27,(LEN(C27)-1)),"u")</f>
        <v>cau</v>
      </c>
      <c r="J27" s="73" t="s">
        <v>5403</v>
      </c>
      <c r="K27" s="141" t="s">
        <v>5404</v>
      </c>
      <c r="L27" s="141" t="s">
        <v>5403</v>
      </c>
      <c r="M27" s="46"/>
      <c r="N27" s="164"/>
      <c r="O27" s="46"/>
      <c r="P27" s="46"/>
      <c r="Q27" s="52"/>
      <c r="R27" s="56"/>
      <c r="S27" s="56"/>
      <c r="T27" s="44"/>
      <c r="U27" s="44"/>
    </row>
    <row r="28" spans="1:21" x14ac:dyDescent="0.3">
      <c r="A28" s="37" t="s">
        <v>60</v>
      </c>
      <c r="B28" s="38" t="s">
        <v>3868</v>
      </c>
      <c r="C28" s="46" t="str">
        <f>B28</f>
        <v>cê</v>
      </c>
      <c r="D28" s="47" t="s">
        <v>1422</v>
      </c>
      <c r="E28" s="48" t="s">
        <v>3960</v>
      </c>
      <c r="F28" s="48" t="str">
        <f>E28</f>
        <v>cêja</v>
      </c>
      <c r="G28" s="166" t="str">
        <f>_xlfn.CONCAT(A28,"ju")</f>
        <v>ceju</v>
      </c>
      <c r="H28" s="159" t="str">
        <f>_xlfn.CONCAT(B28,"ju")</f>
        <v>cêju</v>
      </c>
      <c r="I28" s="159" t="str">
        <f>_xlfn.CONCAT(C28,"ju")</f>
        <v>cêju</v>
      </c>
      <c r="J28" s="73" t="s">
        <v>5032</v>
      </c>
      <c r="K28" s="141" t="s">
        <v>5033</v>
      </c>
      <c r="L28" s="141" t="str">
        <f>K28</f>
        <v>cêjski</v>
      </c>
      <c r="M28" s="46" t="s">
        <v>5986</v>
      </c>
      <c r="N28" s="164"/>
      <c r="O28" s="46"/>
      <c r="P28" s="46"/>
      <c r="Q28" s="37"/>
      <c r="R28" s="50"/>
      <c r="S28" s="50"/>
      <c r="T28" s="44"/>
      <c r="U28" s="44"/>
    </row>
    <row r="29" spans="1:21" x14ac:dyDescent="0.3">
      <c r="A29" s="37" t="s">
        <v>63</v>
      </c>
      <c r="B29" s="38" t="s">
        <v>3869</v>
      </c>
      <c r="C29" s="46" t="s">
        <v>63</v>
      </c>
      <c r="D29" s="47" t="s">
        <v>1429</v>
      </c>
      <c r="E29" s="48" t="s">
        <v>3964</v>
      </c>
      <c r="F29" s="48" t="s">
        <v>1429</v>
      </c>
      <c r="G29" s="166" t="str">
        <f t="shared" ref="G29:I30" si="18">_xlfn.CONCAT(A29,"u")</f>
        <v>cenu</v>
      </c>
      <c r="H29" s="159" t="str">
        <f t="shared" si="18"/>
        <v>cênu</v>
      </c>
      <c r="I29" s="159" t="str">
        <f t="shared" si="18"/>
        <v>cenu</v>
      </c>
      <c r="J29" s="73" t="s">
        <v>5405</v>
      </c>
      <c r="K29" s="141" t="s">
        <v>5406</v>
      </c>
      <c r="L29" s="141" t="s">
        <v>5405</v>
      </c>
      <c r="M29" s="46"/>
      <c r="N29" s="164"/>
      <c r="O29" s="46"/>
      <c r="P29" s="46"/>
      <c r="Q29" s="37"/>
      <c r="R29" s="50"/>
      <c r="S29" s="50"/>
      <c r="T29" s="44"/>
      <c r="U29" s="44"/>
    </row>
    <row r="30" spans="1:21" x14ac:dyDescent="0.3">
      <c r="A30" s="37" t="s">
        <v>64</v>
      </c>
      <c r="B30" s="38" t="s">
        <v>3870</v>
      </c>
      <c r="C30" s="46" t="s">
        <v>64</v>
      </c>
      <c r="D30" s="47" t="s">
        <v>1436</v>
      </c>
      <c r="E30" s="48" t="s">
        <v>3968</v>
      </c>
      <c r="F30" s="48" t="s">
        <v>1436</v>
      </c>
      <c r="G30" s="166" t="str">
        <f t="shared" si="18"/>
        <v>cengu</v>
      </c>
      <c r="H30" s="159" t="str">
        <f t="shared" si="18"/>
        <v>cêngu</v>
      </c>
      <c r="I30" s="159" t="str">
        <f t="shared" si="18"/>
        <v>cengu</v>
      </c>
      <c r="J30" s="73" t="s">
        <v>5781</v>
      </c>
      <c r="K30" s="141" t="s">
        <v>5782</v>
      </c>
      <c r="L30" s="141" t="s">
        <v>5781</v>
      </c>
      <c r="M30" s="46"/>
      <c r="N30" s="164"/>
      <c r="O30" s="46"/>
      <c r="P30" s="46"/>
      <c r="Q30" s="37"/>
      <c r="R30" s="50"/>
      <c r="S30" s="50"/>
      <c r="T30" s="44"/>
      <c r="U30" s="44"/>
    </row>
    <row r="31" spans="1:21" x14ac:dyDescent="0.3">
      <c r="A31" s="37" t="s">
        <v>65</v>
      </c>
      <c r="B31" s="38" t="s">
        <v>508</v>
      </c>
      <c r="C31" s="46" t="str">
        <f>B31</f>
        <v>čá</v>
      </c>
      <c r="D31" s="47" t="s">
        <v>1443</v>
      </c>
      <c r="E31" s="48" t="s">
        <v>1444</v>
      </c>
      <c r="F31" s="48" t="str">
        <f>E31</f>
        <v>čája</v>
      </c>
      <c r="G31" s="166" t="str">
        <f>_xlfn.CONCAT(A31,"ju")</f>
        <v>chaju</v>
      </c>
      <c r="H31" s="159" t="str">
        <f>_xlfn.CONCAT(B31,"ju")</f>
        <v>čáju</v>
      </c>
      <c r="I31" s="159" t="str">
        <f>H31</f>
        <v>čáju</v>
      </c>
      <c r="J31" s="73" t="s">
        <v>5034</v>
      </c>
      <c r="K31" s="141" t="s">
        <v>5035</v>
      </c>
      <c r="L31" s="141" t="str">
        <f>K31</f>
        <v>čájski</v>
      </c>
      <c r="M31" s="46" t="s">
        <v>5979</v>
      </c>
      <c r="N31" s="164"/>
      <c r="O31" s="46"/>
      <c r="P31" s="46"/>
      <c r="Q31" s="37"/>
      <c r="R31" s="50"/>
      <c r="S31" s="50"/>
      <c r="T31" s="44"/>
      <c r="U31" s="44"/>
    </row>
    <row r="32" spans="1:21" x14ac:dyDescent="0.3">
      <c r="A32" s="37" t="s">
        <v>66</v>
      </c>
      <c r="B32" s="38" t="s">
        <v>509</v>
      </c>
      <c r="C32" s="46" t="s">
        <v>824</v>
      </c>
      <c r="D32" s="47" t="s">
        <v>1451</v>
      </c>
      <c r="E32" s="48" t="s">
        <v>1444</v>
      </c>
      <c r="F32" s="48" t="s">
        <v>4816</v>
      </c>
      <c r="G32" s="166" t="str">
        <f>_xlfn.CONCAT(A32,"u")</f>
        <v>chaiu</v>
      </c>
      <c r="H32" s="159" t="str">
        <f>_xlfn.CONCAT(B32,"u")</f>
        <v>čáju</v>
      </c>
      <c r="I32" s="159" t="str">
        <f>_xlfn.CONCAT(C32,"u")</f>
        <v>čaju</v>
      </c>
      <c r="J32" s="73" t="s">
        <v>5036</v>
      </c>
      <c r="K32" s="141" t="s">
        <v>5035</v>
      </c>
      <c r="L32" s="141" t="s">
        <v>5701</v>
      </c>
      <c r="M32" s="46"/>
      <c r="N32" s="164"/>
      <c r="O32" s="46"/>
      <c r="P32" s="46"/>
      <c r="Q32" s="37"/>
      <c r="R32" s="50"/>
      <c r="S32" s="50"/>
      <c r="T32" s="44"/>
      <c r="U32" s="44"/>
    </row>
    <row r="33" spans="1:21" x14ac:dyDescent="0.3">
      <c r="A33" s="37" t="s">
        <v>67</v>
      </c>
      <c r="B33" s="38" t="s">
        <v>510</v>
      </c>
      <c r="C33" s="46" t="s">
        <v>825</v>
      </c>
      <c r="D33" s="47" t="s">
        <v>1455</v>
      </c>
      <c r="E33" s="48" t="s">
        <v>1456</v>
      </c>
      <c r="F33" s="48" t="s">
        <v>4817</v>
      </c>
      <c r="G33" s="166" t="str">
        <f t="shared" ref="G33:I34" si="19">_xlfn.CONCAT(A33,"u")</f>
        <v>chanu</v>
      </c>
      <c r="H33" s="159" t="str">
        <f t="shared" si="19"/>
        <v>čánu</v>
      </c>
      <c r="I33" s="159" t="str">
        <f t="shared" si="19"/>
        <v>čanu</v>
      </c>
      <c r="J33" s="73" t="s">
        <v>5407</v>
      </c>
      <c r="K33" s="141" t="s">
        <v>5408</v>
      </c>
      <c r="L33" s="141" t="s">
        <v>5702</v>
      </c>
      <c r="M33" s="46"/>
      <c r="N33" s="164"/>
      <c r="O33" s="46"/>
      <c r="P33" s="46"/>
      <c r="Q33" s="37"/>
      <c r="R33" s="50"/>
      <c r="S33" s="50"/>
      <c r="T33" s="44"/>
      <c r="U33" s="44"/>
    </row>
    <row r="34" spans="1:21" x14ac:dyDescent="0.3">
      <c r="A34" s="37" t="s">
        <v>68</v>
      </c>
      <c r="B34" s="38" t="s">
        <v>1138</v>
      </c>
      <c r="C34" s="46" t="s">
        <v>879</v>
      </c>
      <c r="D34" s="47" t="s">
        <v>1463</v>
      </c>
      <c r="E34" s="48" t="s">
        <v>1464</v>
      </c>
      <c r="F34" s="48" t="s">
        <v>4818</v>
      </c>
      <c r="G34" s="166" t="str">
        <f t="shared" si="19"/>
        <v>changu</v>
      </c>
      <c r="H34" s="159" t="str">
        <f t="shared" si="19"/>
        <v>čángu</v>
      </c>
      <c r="I34" s="159" t="str">
        <f t="shared" si="19"/>
        <v>čangu</v>
      </c>
      <c r="J34" s="73" t="s">
        <v>5783</v>
      </c>
      <c r="K34" s="141" t="s">
        <v>5784</v>
      </c>
      <c r="L34" s="141" t="s">
        <v>5785</v>
      </c>
      <c r="M34" s="46"/>
      <c r="N34" s="164"/>
      <c r="O34" s="46"/>
      <c r="P34" s="46"/>
      <c r="Q34" s="37"/>
      <c r="R34" s="50"/>
      <c r="S34" s="50"/>
      <c r="T34" s="44"/>
      <c r="U34" s="44"/>
    </row>
    <row r="35" spans="1:21" x14ac:dyDescent="0.3">
      <c r="A35" s="52" t="s">
        <v>71</v>
      </c>
      <c r="B35" s="53" t="s">
        <v>1173</v>
      </c>
      <c r="C35" s="54" t="s">
        <v>1148</v>
      </c>
      <c r="D35" s="47" t="s">
        <v>1471</v>
      </c>
      <c r="E35" s="48" t="s">
        <v>1472</v>
      </c>
      <c r="F35" s="48" t="s">
        <v>4819</v>
      </c>
      <c r="G35" s="166" t="str">
        <f>_xlfn.CONCAT(LEFT(A35,(LEN(A35)-1)),"u")</f>
        <v>chau</v>
      </c>
      <c r="H35" s="159" t="str">
        <f t="shared" ref="H35" si="20">_xlfn.CONCAT(LEFT(B35,(LEN(B35)-1)),"u")</f>
        <v>čáu</v>
      </c>
      <c r="I35" s="159" t="str">
        <f t="shared" ref="I35" si="21">_xlfn.CONCAT(LEFT(C35,(LEN(C35)-1)),"u")</f>
        <v>čau</v>
      </c>
      <c r="J35" s="73" t="s">
        <v>5409</v>
      </c>
      <c r="K35" s="141" t="s">
        <v>5410</v>
      </c>
      <c r="L35" s="141" t="s">
        <v>5703</v>
      </c>
      <c r="M35" s="46"/>
      <c r="N35" s="164"/>
      <c r="O35" s="46"/>
      <c r="P35" s="46"/>
      <c r="Q35" s="52"/>
      <c r="R35" s="56"/>
      <c r="S35" s="56"/>
      <c r="T35" s="44"/>
      <c r="U35" s="44"/>
    </row>
    <row r="36" spans="1:21" x14ac:dyDescent="0.3">
      <c r="A36" s="37" t="s">
        <v>73</v>
      </c>
      <c r="B36" s="38" t="s">
        <v>3871</v>
      </c>
      <c r="C36" s="46" t="str">
        <f>B36</f>
        <v>čê</v>
      </c>
      <c r="D36" s="47" t="s">
        <v>1477</v>
      </c>
      <c r="E36" s="48" t="s">
        <v>3972</v>
      </c>
      <c r="F36" s="48" t="str">
        <f>E36</f>
        <v>čêja</v>
      </c>
      <c r="G36" s="166" t="str">
        <f>_xlfn.CONCAT(A36,"ju")</f>
        <v>cheju</v>
      </c>
      <c r="H36" s="159" t="str">
        <f>_xlfn.CONCAT(B36,"ju")</f>
        <v>čêju</v>
      </c>
      <c r="I36" s="159" t="str">
        <f>_xlfn.CONCAT(C36,"ju")</f>
        <v>čêju</v>
      </c>
      <c r="J36" s="73" t="s">
        <v>5037</v>
      </c>
      <c r="K36" s="141" t="s">
        <v>5038</v>
      </c>
      <c r="L36" s="141" t="str">
        <f>K36</f>
        <v>čêjski</v>
      </c>
      <c r="M36" s="46" t="s">
        <v>5986</v>
      </c>
      <c r="N36" s="164"/>
      <c r="O36" s="46"/>
      <c r="P36" s="46"/>
      <c r="Q36" s="37"/>
      <c r="R36" s="50"/>
      <c r="S36" s="50"/>
      <c r="T36" s="44"/>
      <c r="U36" s="44"/>
    </row>
    <row r="37" spans="1:21" x14ac:dyDescent="0.3">
      <c r="A37" s="37" t="s">
        <v>13</v>
      </c>
      <c r="B37" s="38" t="s">
        <v>3872</v>
      </c>
      <c r="C37" s="46" t="s">
        <v>4340</v>
      </c>
      <c r="D37" s="47" t="s">
        <v>1484</v>
      </c>
      <c r="E37" s="48" t="s">
        <v>3976</v>
      </c>
      <c r="F37" s="48" t="s">
        <v>4884</v>
      </c>
      <c r="G37" s="166" t="str">
        <f t="shared" ref="G37:I38" si="22">_xlfn.CONCAT(A37,"u")</f>
        <v>chenu</v>
      </c>
      <c r="H37" s="159" t="str">
        <f t="shared" si="22"/>
        <v>čênu</v>
      </c>
      <c r="I37" s="159" t="str">
        <f t="shared" si="22"/>
        <v>čenu</v>
      </c>
      <c r="J37" s="73" t="s">
        <v>5411</v>
      </c>
      <c r="K37" s="141" t="s">
        <v>5412</v>
      </c>
      <c r="L37" s="141" t="s">
        <v>5413</v>
      </c>
      <c r="M37" s="46"/>
      <c r="N37" s="164"/>
      <c r="O37" s="46"/>
      <c r="P37" s="46"/>
      <c r="Q37" s="37"/>
      <c r="R37" s="50"/>
      <c r="S37" s="50"/>
      <c r="T37" s="44"/>
      <c r="U37" s="44"/>
    </row>
    <row r="38" spans="1:21" x14ac:dyDescent="0.3">
      <c r="A38" s="37" t="s">
        <v>74</v>
      </c>
      <c r="B38" s="38" t="s">
        <v>3873</v>
      </c>
      <c r="C38" s="46" t="s">
        <v>4341</v>
      </c>
      <c r="D38" s="47" t="s">
        <v>1491</v>
      </c>
      <c r="E38" s="48" t="s">
        <v>3980</v>
      </c>
      <c r="F38" s="48" t="s">
        <v>4885</v>
      </c>
      <c r="G38" s="166" t="str">
        <f t="shared" si="22"/>
        <v>chengu</v>
      </c>
      <c r="H38" s="159" t="str">
        <f t="shared" si="22"/>
        <v>čêngu</v>
      </c>
      <c r="I38" s="159" t="str">
        <f t="shared" si="22"/>
        <v>čengu</v>
      </c>
      <c r="J38" s="73" t="s">
        <v>5786</v>
      </c>
      <c r="K38" s="141" t="s">
        <v>5787</v>
      </c>
      <c r="L38" s="141" t="s">
        <v>5788</v>
      </c>
      <c r="M38" s="46"/>
      <c r="N38" s="164"/>
      <c r="O38" s="46"/>
      <c r="P38" s="46"/>
      <c r="Q38" s="37"/>
      <c r="R38" s="50"/>
      <c r="S38" s="50"/>
      <c r="T38" s="44"/>
      <c r="U38" s="44"/>
    </row>
    <row r="39" spans="1:21" x14ac:dyDescent="0.3">
      <c r="A39" s="37" t="s">
        <v>76</v>
      </c>
      <c r="B39" s="38" t="s">
        <v>515</v>
      </c>
      <c r="C39" s="46" t="s">
        <v>1030</v>
      </c>
      <c r="D39" s="47" t="s">
        <v>1498</v>
      </c>
      <c r="E39" s="48" t="s">
        <v>1499</v>
      </c>
      <c r="F39" s="48" t="s">
        <v>4926</v>
      </c>
      <c r="G39" s="166" t="str">
        <f>_xlfn.CONCAT(A39,"ju")</f>
        <v>chiju</v>
      </c>
      <c r="H39" s="159" t="str">
        <f>_xlfn.CONCAT(B39,"ju")</f>
        <v>číju</v>
      </c>
      <c r="I39" s="159" t="str">
        <f>_xlfn.CONCAT(C39,"ju")</f>
        <v>čiju</v>
      </c>
      <c r="J39" s="73" t="s">
        <v>5039</v>
      </c>
      <c r="K39" s="141" t="s">
        <v>5040</v>
      </c>
      <c r="L39" s="141" t="s">
        <v>5041</v>
      </c>
      <c r="M39" s="46"/>
      <c r="N39" s="164"/>
      <c r="O39" s="46"/>
      <c r="P39" s="46"/>
      <c r="Q39" s="37"/>
      <c r="R39" s="50"/>
      <c r="S39" s="50"/>
      <c r="T39" s="44"/>
      <c r="U39" s="44"/>
    </row>
    <row r="40" spans="1:21" x14ac:dyDescent="0.3">
      <c r="A40" s="37" t="s">
        <v>78</v>
      </c>
      <c r="B40" s="38" t="s">
        <v>881</v>
      </c>
      <c r="C40" s="46" t="s">
        <v>1081</v>
      </c>
      <c r="D40" s="47" t="s">
        <v>1504</v>
      </c>
      <c r="E40" s="48" t="s">
        <v>1505</v>
      </c>
      <c r="F40" s="48" t="s">
        <v>4954</v>
      </c>
      <c r="G40" s="166" t="str">
        <f>_xlfn.CONCAT(A40,"u")</f>
        <v>chongu</v>
      </c>
      <c r="H40" s="159" t="str">
        <f>_xlfn.CONCAT(B40,"u")</f>
        <v>čúngu</v>
      </c>
      <c r="I40" s="159" t="str">
        <f>_xlfn.CONCAT(C40,"u")</f>
        <v>čungu</v>
      </c>
      <c r="J40" s="73" t="s">
        <v>5789</v>
      </c>
      <c r="K40" s="141" t="s">
        <v>5790</v>
      </c>
      <c r="L40" s="141" t="s">
        <v>5791</v>
      </c>
      <c r="M40" s="46"/>
      <c r="N40" s="164"/>
      <c r="O40" s="46"/>
      <c r="P40" s="46"/>
      <c r="Q40" s="37"/>
      <c r="R40" s="50"/>
      <c r="S40" s="50"/>
      <c r="T40" s="44"/>
      <c r="U40" s="44"/>
    </row>
    <row r="41" spans="1:21" x14ac:dyDescent="0.3">
      <c r="A41" s="63" t="s">
        <v>79</v>
      </c>
      <c r="B41" s="38" t="s">
        <v>517</v>
      </c>
      <c r="C41" s="46" t="s">
        <v>1100</v>
      </c>
      <c r="D41" s="47" t="s">
        <v>1512</v>
      </c>
      <c r="E41" s="48" t="s">
        <v>1513</v>
      </c>
      <c r="F41" s="48" t="s">
        <v>4989</v>
      </c>
      <c r="G41" s="166" t="str">
        <f>_xlfn.CONCAT(A41,"u")</f>
        <v>chouu</v>
      </c>
      <c r="H41" s="159" t="str">
        <f>_xlfn.CONCAT(LEFT(E41,LEN(E41)-1),"u")</f>
        <v>čôvu</v>
      </c>
      <c r="I41" s="159" t="str">
        <f>_xlfn.CONCAT(LEFT(F41,LEN(F41)-1),"u")</f>
        <v>čovu</v>
      </c>
      <c r="J41" s="73" t="s">
        <v>5414</v>
      </c>
      <c r="K41" s="141" t="s">
        <v>5415</v>
      </c>
      <c r="L41" s="141" t="s">
        <v>6019</v>
      </c>
      <c r="M41" s="46"/>
      <c r="N41" s="164"/>
      <c r="O41" s="46"/>
      <c r="P41" s="46"/>
      <c r="Q41" s="37"/>
      <c r="R41" s="50"/>
      <c r="S41" s="50"/>
      <c r="T41" s="44"/>
      <c r="U41" s="44"/>
    </row>
    <row r="42" spans="1:21" x14ac:dyDescent="0.3">
      <c r="A42" s="37" t="s">
        <v>77</v>
      </c>
      <c r="B42" s="38" t="s">
        <v>518</v>
      </c>
      <c r="C42" s="46" t="s">
        <v>1069</v>
      </c>
      <c r="D42" s="47" t="s">
        <v>1520</v>
      </c>
      <c r="E42" s="48" t="s">
        <v>1521</v>
      </c>
      <c r="F42" s="48" t="s">
        <v>4955</v>
      </c>
      <c r="G42" s="166" t="str">
        <f>_xlfn.CONCAT(A42,"ju")</f>
        <v>chuju</v>
      </c>
      <c r="H42" s="159" t="str">
        <f>_xlfn.CONCAT(B42,"ju")</f>
        <v>čúju</v>
      </c>
      <c r="I42" s="159" t="str">
        <f>_xlfn.CONCAT(C42,"ju")</f>
        <v>čuju</v>
      </c>
      <c r="J42" s="73" t="s">
        <v>5042</v>
      </c>
      <c r="K42" s="141" t="s">
        <v>5043</v>
      </c>
      <c r="L42" s="141" t="s">
        <v>5044</v>
      </c>
      <c r="M42" s="46"/>
      <c r="N42" s="164"/>
      <c r="O42" s="46"/>
      <c r="P42" s="46"/>
      <c r="Q42" s="37"/>
      <c r="R42" s="50"/>
      <c r="S42" s="50"/>
      <c r="T42" s="44"/>
      <c r="U42" s="44"/>
    </row>
    <row r="43" spans="1:21" x14ac:dyDescent="0.3">
      <c r="A43" s="37" t="s">
        <v>82</v>
      </c>
      <c r="B43" s="38" t="s">
        <v>519</v>
      </c>
      <c r="C43" s="46" t="str">
        <f>B43</f>
        <v>ču̯á</v>
      </c>
      <c r="D43" s="47" t="s">
        <v>1526</v>
      </c>
      <c r="E43" s="48" t="s">
        <v>1527</v>
      </c>
      <c r="F43" s="48" t="str">
        <f>E43</f>
        <v>ču̯ája</v>
      </c>
      <c r="G43" s="166" t="str">
        <f>_xlfn.CONCAT(A43,"ju")</f>
        <v>chuaju</v>
      </c>
      <c r="H43" s="159" t="str">
        <f>_xlfn.CONCAT(B43,"ju")</f>
        <v>ču̯áju</v>
      </c>
      <c r="I43" s="159" t="str">
        <f>H43</f>
        <v>ču̯áju</v>
      </c>
      <c r="J43" s="73" t="s">
        <v>5045</v>
      </c>
      <c r="K43" s="141" t="s">
        <v>5046</v>
      </c>
      <c r="L43" s="141" t="str">
        <f>K43</f>
        <v>ču̯ájski</v>
      </c>
      <c r="M43" s="46" t="s">
        <v>5979</v>
      </c>
      <c r="N43" s="164"/>
      <c r="O43" s="46"/>
      <c r="P43" s="46"/>
      <c r="Q43" s="37"/>
      <c r="R43" s="50"/>
      <c r="S43" s="50"/>
      <c r="T43" s="44"/>
      <c r="U43" s="44"/>
    </row>
    <row r="44" spans="1:21" x14ac:dyDescent="0.3">
      <c r="A44" s="37" t="s">
        <v>83</v>
      </c>
      <c r="B44" s="38" t="s">
        <v>520</v>
      </c>
      <c r="C44" s="46" t="s">
        <v>827</v>
      </c>
      <c r="D44" s="47" t="s">
        <v>1533</v>
      </c>
      <c r="E44" s="48" t="s">
        <v>1527</v>
      </c>
      <c r="F44" s="48" t="s">
        <v>4820</v>
      </c>
      <c r="G44" s="166" t="str">
        <f>_xlfn.CONCAT(A44,"u")</f>
        <v>chuaiu</v>
      </c>
      <c r="H44" s="159" t="str">
        <f>_xlfn.CONCAT(B44,"u")</f>
        <v>ču̯áju</v>
      </c>
      <c r="I44" s="159" t="str">
        <f>_xlfn.CONCAT(C44,"u")</f>
        <v>ču̯aju</v>
      </c>
      <c r="J44" s="73" t="s">
        <v>5047</v>
      </c>
      <c r="K44" s="141" t="s">
        <v>5046</v>
      </c>
      <c r="L44" s="141" t="s">
        <v>5704</v>
      </c>
      <c r="M44" s="46"/>
      <c r="N44" s="164"/>
      <c r="O44" s="46"/>
      <c r="P44" s="46"/>
      <c r="Q44" s="37"/>
      <c r="R44" s="50"/>
      <c r="S44" s="50"/>
      <c r="T44" s="44"/>
      <c r="U44" s="44"/>
    </row>
    <row r="45" spans="1:21" x14ac:dyDescent="0.3">
      <c r="A45" s="37" t="s">
        <v>84</v>
      </c>
      <c r="B45" s="38" t="s">
        <v>521</v>
      </c>
      <c r="C45" s="46" t="s">
        <v>828</v>
      </c>
      <c r="D45" s="47" t="s">
        <v>1537</v>
      </c>
      <c r="E45" s="48" t="s">
        <v>1538</v>
      </c>
      <c r="F45" s="48" t="s">
        <v>4821</v>
      </c>
      <c r="G45" s="166" t="str">
        <f t="shared" ref="G45:I46" si="23">_xlfn.CONCAT(A45,"u")</f>
        <v>chuanu</v>
      </c>
      <c r="H45" s="159" t="str">
        <f t="shared" si="23"/>
        <v>ču̯ánu</v>
      </c>
      <c r="I45" s="159" t="str">
        <f t="shared" si="23"/>
        <v>ču̯anu</v>
      </c>
      <c r="J45" s="73" t="s">
        <v>5416</v>
      </c>
      <c r="K45" s="141" t="s">
        <v>5417</v>
      </c>
      <c r="L45" s="141" t="s">
        <v>5705</v>
      </c>
      <c r="M45" s="46"/>
      <c r="N45" s="164"/>
      <c r="O45" s="46"/>
      <c r="P45" s="46"/>
      <c r="Q45" s="37"/>
      <c r="R45" s="50"/>
      <c r="S45" s="50"/>
      <c r="T45" s="44"/>
      <c r="U45" s="44"/>
    </row>
    <row r="46" spans="1:21" x14ac:dyDescent="0.3">
      <c r="A46" s="37" t="s">
        <v>85</v>
      </c>
      <c r="B46" s="38" t="s">
        <v>1139</v>
      </c>
      <c r="C46" s="46" t="s">
        <v>882</v>
      </c>
      <c r="D46" s="47" t="s">
        <v>1545</v>
      </c>
      <c r="E46" s="48" t="s">
        <v>1546</v>
      </c>
      <c r="F46" s="48" t="s">
        <v>4822</v>
      </c>
      <c r="G46" s="166" t="str">
        <f t="shared" si="23"/>
        <v>chuangu</v>
      </c>
      <c r="H46" s="159" t="str">
        <f t="shared" si="23"/>
        <v>ču̯ángu</v>
      </c>
      <c r="I46" s="159" t="str">
        <f t="shared" si="23"/>
        <v>ču̯angu</v>
      </c>
      <c r="J46" s="73" t="s">
        <v>5792</v>
      </c>
      <c r="K46" s="141" t="s">
        <v>5793</v>
      </c>
      <c r="L46" s="141" t="s">
        <v>5794</v>
      </c>
      <c r="M46" s="46"/>
      <c r="N46" s="164"/>
      <c r="O46" s="46"/>
      <c r="P46" s="46"/>
      <c r="Q46" s="37"/>
      <c r="R46" s="50"/>
      <c r="S46" s="50"/>
      <c r="T46" s="44"/>
      <c r="U46" s="44"/>
    </row>
    <row r="47" spans="1:21" ht="14.4" x14ac:dyDescent="0.3">
      <c r="A47" s="57" t="s">
        <v>86</v>
      </c>
      <c r="B47" s="58" t="s">
        <v>523</v>
      </c>
      <c r="C47" s="58" t="s">
        <v>994</v>
      </c>
      <c r="D47" s="59" t="s">
        <v>4236</v>
      </c>
      <c r="E47" s="139" t="s">
        <v>4237</v>
      </c>
      <c r="F47" s="139" t="s">
        <v>4886</v>
      </c>
      <c r="G47" s="166" t="str">
        <f t="shared" ref="G47:I48" si="24">_xlfn.CONCAT(A47,"u")</f>
        <v>chuiu</v>
      </c>
      <c r="H47" s="159" t="str">
        <f t="shared" si="24"/>
        <v>ču̯êju</v>
      </c>
      <c r="I47" s="159" t="str">
        <f t="shared" si="24"/>
        <v>ču̯eju</v>
      </c>
      <c r="J47" s="142" t="s">
        <v>5048</v>
      </c>
      <c r="K47" s="143" t="s">
        <v>5049</v>
      </c>
      <c r="L47" s="143" t="s">
        <v>5050</v>
      </c>
      <c r="M47" s="58"/>
      <c r="N47" s="165"/>
      <c r="O47" s="58"/>
      <c r="P47" s="58"/>
      <c r="Q47" s="58"/>
      <c r="R47" s="58"/>
      <c r="S47" s="58"/>
      <c r="T47" s="44"/>
      <c r="U47" s="44"/>
    </row>
    <row r="48" spans="1:21" x14ac:dyDescent="0.3">
      <c r="A48" s="37" t="s">
        <v>88</v>
      </c>
      <c r="B48" s="38" t="s">
        <v>524</v>
      </c>
      <c r="C48" s="46" t="s">
        <v>1070</v>
      </c>
      <c r="D48" s="47" t="s">
        <v>1553</v>
      </c>
      <c r="E48" s="48" t="s">
        <v>1554</v>
      </c>
      <c r="F48" s="48" t="s">
        <v>4956</v>
      </c>
      <c r="G48" s="166" t="str">
        <f t="shared" si="24"/>
        <v>chunu</v>
      </c>
      <c r="H48" s="159" t="str">
        <f t="shared" si="24"/>
        <v>čúnu</v>
      </c>
      <c r="I48" s="159" t="str">
        <f t="shared" si="24"/>
        <v>čunu</v>
      </c>
      <c r="J48" s="73" t="s">
        <v>5418</v>
      </c>
      <c r="K48" s="141" t="s">
        <v>5419</v>
      </c>
      <c r="L48" s="141" t="s">
        <v>5420</v>
      </c>
      <c r="M48" s="46"/>
      <c r="N48" s="164"/>
      <c r="O48" s="46"/>
      <c r="P48" s="46"/>
      <c r="Q48" s="37"/>
      <c r="R48" s="50"/>
      <c r="S48" s="50"/>
      <c r="T48" s="44"/>
      <c r="U48" s="44"/>
    </row>
    <row r="49" spans="1:21" x14ac:dyDescent="0.3">
      <c r="A49" s="37" t="s">
        <v>89</v>
      </c>
      <c r="B49" s="38" t="s">
        <v>525</v>
      </c>
      <c r="C49" s="46" t="s">
        <v>1115</v>
      </c>
      <c r="D49" s="47" t="s">
        <v>1561</v>
      </c>
      <c r="E49" s="48" t="s">
        <v>1562</v>
      </c>
      <c r="F49" s="48" t="s">
        <v>4939</v>
      </c>
      <c r="G49" s="166" t="str">
        <f t="shared" ref="G49:G50" si="25">_xlfn.CONCAT(A49,"ju")</f>
        <v>chuoju</v>
      </c>
      <c r="H49" s="159" t="str">
        <f t="shared" ref="H49:H50" si="26">_xlfn.CONCAT(B49,"ju")</f>
        <v>ču̯óju</v>
      </c>
      <c r="I49" s="159" t="str">
        <f t="shared" ref="I49:I50" si="27">_xlfn.CONCAT(C49,"ju")</f>
        <v>ču̯oju</v>
      </c>
      <c r="J49" s="73" t="s">
        <v>5051</v>
      </c>
      <c r="K49" s="141" t="s">
        <v>5052</v>
      </c>
      <c r="L49" s="141" t="s">
        <v>5053</v>
      </c>
      <c r="M49" s="46"/>
      <c r="N49" s="164"/>
      <c r="O49" s="46"/>
      <c r="P49" s="46"/>
      <c r="Q49" s="37"/>
      <c r="R49" s="50"/>
      <c r="S49" s="50"/>
      <c r="T49" s="44"/>
      <c r="U49" s="44"/>
    </row>
    <row r="50" spans="1:21" x14ac:dyDescent="0.3">
      <c r="A50" s="37" t="s">
        <v>90</v>
      </c>
      <c r="B50" s="38" t="s">
        <v>526</v>
      </c>
      <c r="C50" s="46" t="s">
        <v>90</v>
      </c>
      <c r="D50" s="47" t="s">
        <v>1569</v>
      </c>
      <c r="E50" s="48" t="s">
        <v>1570</v>
      </c>
      <c r="F50" s="48" t="s">
        <v>1569</v>
      </c>
      <c r="G50" s="166" t="str">
        <f t="shared" si="25"/>
        <v>ciju</v>
      </c>
      <c r="H50" s="159" t="str">
        <f t="shared" si="26"/>
        <v>cíju</v>
      </c>
      <c r="I50" s="159" t="str">
        <f t="shared" si="27"/>
        <v>ciju</v>
      </c>
      <c r="J50" s="73" t="s">
        <v>5054</v>
      </c>
      <c r="K50" s="141" t="s">
        <v>5055</v>
      </c>
      <c r="L50" s="141" t="s">
        <v>5054</v>
      </c>
      <c r="M50" s="46"/>
      <c r="N50" s="164"/>
      <c r="O50" s="46"/>
      <c r="P50" s="46"/>
      <c r="Q50" s="37"/>
      <c r="R50" s="50"/>
      <c r="S50" s="50"/>
      <c r="T50" s="44"/>
      <c r="U50" s="44"/>
    </row>
    <row r="51" spans="1:21" x14ac:dyDescent="0.3">
      <c r="A51" s="37" t="s">
        <v>91</v>
      </c>
      <c r="B51" s="38" t="s">
        <v>883</v>
      </c>
      <c r="C51" s="46" t="s">
        <v>1082</v>
      </c>
      <c r="D51" s="47" t="s">
        <v>1575</v>
      </c>
      <c r="E51" s="48" t="s">
        <v>1576</v>
      </c>
      <c r="F51" s="48" t="s">
        <v>4957</v>
      </c>
      <c r="G51" s="166" t="str">
        <f>_xlfn.CONCAT(A51,"u")</f>
        <v>congu</v>
      </c>
      <c r="H51" s="159" t="str">
        <f>_xlfn.CONCAT(B51,"u")</f>
        <v>cúngu</v>
      </c>
      <c r="I51" s="159" t="str">
        <f>_xlfn.CONCAT(C51,"u")</f>
        <v>cungu</v>
      </c>
      <c r="J51" s="73" t="s">
        <v>5795</v>
      </c>
      <c r="K51" s="141" t="s">
        <v>5796</v>
      </c>
      <c r="L51" s="141" t="s">
        <v>5797</v>
      </c>
      <c r="M51" s="46"/>
      <c r="N51" s="164"/>
      <c r="O51" s="46"/>
      <c r="P51" s="46"/>
      <c r="Q51" s="37"/>
      <c r="R51" s="50"/>
      <c r="S51" s="50"/>
      <c r="T51" s="44"/>
      <c r="U51" s="44"/>
    </row>
    <row r="52" spans="1:21" x14ac:dyDescent="0.3">
      <c r="A52" s="63" t="s">
        <v>92</v>
      </c>
      <c r="B52" s="38" t="s">
        <v>528</v>
      </c>
      <c r="C52" s="46" t="s">
        <v>1101</v>
      </c>
      <c r="D52" s="47" t="s">
        <v>1583</v>
      </c>
      <c r="E52" s="48" t="s">
        <v>1584</v>
      </c>
      <c r="F52" s="48" t="s">
        <v>4990</v>
      </c>
      <c r="G52" s="166" t="str">
        <f>_xlfn.CONCAT(A52,"u")</f>
        <v>couu</v>
      </c>
      <c r="H52" s="159" t="str">
        <f>_xlfn.CONCAT(LEFT(E52,LEN(E52)-1),"u")</f>
        <v>côvu</v>
      </c>
      <c r="I52" s="159" t="str">
        <f>_xlfn.CONCAT(LEFT(F52,LEN(F52)-1),"u")</f>
        <v>covu</v>
      </c>
      <c r="J52" s="73" t="s">
        <v>5421</v>
      </c>
      <c r="K52" s="141" t="s">
        <v>5422</v>
      </c>
      <c r="L52" s="141" t="s">
        <v>6020</v>
      </c>
      <c r="M52" s="46"/>
      <c r="N52" s="164"/>
      <c r="O52" s="46"/>
      <c r="P52" s="46"/>
      <c r="Q52" s="37"/>
      <c r="R52" s="50"/>
      <c r="S52" s="50"/>
      <c r="T52" s="44"/>
      <c r="U52" s="44"/>
    </row>
    <row r="53" spans="1:21" x14ac:dyDescent="0.3">
      <c r="A53" s="37" t="s">
        <v>93</v>
      </c>
      <c r="B53" s="38" t="s">
        <v>529</v>
      </c>
      <c r="C53" s="46" t="s">
        <v>93</v>
      </c>
      <c r="D53" s="47" t="s">
        <v>1591</v>
      </c>
      <c r="E53" s="48" t="s">
        <v>1592</v>
      </c>
      <c r="F53" s="48" t="s">
        <v>1591</v>
      </c>
      <c r="G53" s="166" t="str">
        <f>_xlfn.CONCAT(A53,"ju")</f>
        <v>cuju</v>
      </c>
      <c r="H53" s="159" t="str">
        <f>_xlfn.CONCAT(B53,"ju")</f>
        <v>cúju</v>
      </c>
      <c r="I53" s="159" t="str">
        <f>_xlfn.CONCAT(C53,"ju")</f>
        <v>cuju</v>
      </c>
      <c r="J53" s="73" t="s">
        <v>5056</v>
      </c>
      <c r="K53" s="141" t="s">
        <v>5057</v>
      </c>
      <c r="L53" s="141" t="s">
        <v>5056</v>
      </c>
      <c r="M53" s="46"/>
      <c r="N53" s="164"/>
      <c r="O53" s="46"/>
      <c r="P53" s="46"/>
      <c r="Q53" s="37"/>
      <c r="R53" s="50"/>
      <c r="S53" s="50"/>
      <c r="T53" s="44"/>
      <c r="U53" s="44"/>
    </row>
    <row r="54" spans="1:21" x14ac:dyDescent="0.3">
      <c r="A54" s="37" t="s">
        <v>94</v>
      </c>
      <c r="B54" s="38" t="s">
        <v>530</v>
      </c>
      <c r="C54" s="46" t="s">
        <v>829</v>
      </c>
      <c r="D54" s="47" t="s">
        <v>1597</v>
      </c>
      <c r="E54" s="48" t="s">
        <v>1598</v>
      </c>
      <c r="F54" s="48" t="s">
        <v>4823</v>
      </c>
      <c r="G54" s="166" t="str">
        <f t="shared" ref="G54:I56" si="28">_xlfn.CONCAT(A54,"u")</f>
        <v>cuanu</v>
      </c>
      <c r="H54" s="159" t="str">
        <f t="shared" si="28"/>
        <v>cu̯ánu</v>
      </c>
      <c r="I54" s="159" t="str">
        <f t="shared" si="28"/>
        <v>cu̯anu</v>
      </c>
      <c r="J54" s="73" t="s">
        <v>5423</v>
      </c>
      <c r="K54" s="141" t="s">
        <v>5424</v>
      </c>
      <c r="L54" s="141" t="s">
        <v>5706</v>
      </c>
      <c r="M54" s="46"/>
      <c r="N54" s="164"/>
      <c r="O54" s="46"/>
      <c r="P54" s="46"/>
      <c r="Q54" s="37"/>
      <c r="R54" s="50"/>
      <c r="S54" s="50"/>
      <c r="T54" s="44"/>
      <c r="U54" s="44"/>
    </row>
    <row r="55" spans="1:21" ht="14.4" x14ac:dyDescent="0.3">
      <c r="A55" s="57" t="s">
        <v>95</v>
      </c>
      <c r="B55" s="58" t="s">
        <v>531</v>
      </c>
      <c r="C55" s="58" t="s">
        <v>995</v>
      </c>
      <c r="D55" s="59" t="s">
        <v>4244</v>
      </c>
      <c r="E55" s="139" t="s">
        <v>4245</v>
      </c>
      <c r="F55" s="139" t="s">
        <v>4887</v>
      </c>
      <c r="G55" s="166" t="str">
        <f t="shared" si="28"/>
        <v>cuiu</v>
      </c>
      <c r="H55" s="159" t="str">
        <f t="shared" si="28"/>
        <v>cu̯êju</v>
      </c>
      <c r="I55" s="159" t="str">
        <f t="shared" si="28"/>
        <v>cu̯eju</v>
      </c>
      <c r="J55" s="142" t="s">
        <v>5058</v>
      </c>
      <c r="K55" s="143" t="s">
        <v>5059</v>
      </c>
      <c r="L55" s="143" t="s">
        <v>5060</v>
      </c>
      <c r="M55" s="58"/>
      <c r="N55" s="165"/>
      <c r="O55" s="58"/>
      <c r="P55" s="58"/>
      <c r="Q55" s="58"/>
      <c r="R55" s="58"/>
      <c r="S55" s="58"/>
      <c r="T55" s="44"/>
      <c r="U55" s="44"/>
    </row>
    <row r="56" spans="1:21" x14ac:dyDescent="0.3">
      <c r="A56" s="37" t="s">
        <v>96</v>
      </c>
      <c r="B56" s="38" t="s">
        <v>532</v>
      </c>
      <c r="C56" s="46" t="s">
        <v>96</v>
      </c>
      <c r="D56" s="47" t="s">
        <v>1605</v>
      </c>
      <c r="E56" s="48" t="s">
        <v>1606</v>
      </c>
      <c r="F56" s="48" t="s">
        <v>1605</v>
      </c>
      <c r="G56" s="166" t="str">
        <f t="shared" si="28"/>
        <v>cunu</v>
      </c>
      <c r="H56" s="159" t="str">
        <f t="shared" si="28"/>
        <v>cúnu</v>
      </c>
      <c r="I56" s="159" t="str">
        <f t="shared" si="28"/>
        <v>cunu</v>
      </c>
      <c r="J56" s="73" t="s">
        <v>5425</v>
      </c>
      <c r="K56" s="141" t="s">
        <v>5426</v>
      </c>
      <c r="L56" s="141" t="s">
        <v>5425</v>
      </c>
      <c r="M56" s="46"/>
      <c r="N56" s="164"/>
      <c r="O56" s="46"/>
      <c r="P56" s="46"/>
      <c r="Q56" s="37"/>
      <c r="R56" s="50"/>
      <c r="S56" s="50"/>
      <c r="T56" s="44"/>
      <c r="U56" s="44"/>
    </row>
    <row r="57" spans="1:21" x14ac:dyDescent="0.3">
      <c r="A57" s="37" t="s">
        <v>99</v>
      </c>
      <c r="B57" s="38" t="s">
        <v>533</v>
      </c>
      <c r="C57" s="46" t="s">
        <v>1116</v>
      </c>
      <c r="D57" s="47" t="s">
        <v>1613</v>
      </c>
      <c r="E57" s="48" t="s">
        <v>1614</v>
      </c>
      <c r="F57" s="48" t="s">
        <v>4940</v>
      </c>
      <c r="G57" s="166" t="str">
        <f>_xlfn.CONCAT(A57,"ju")</f>
        <v>cuoju</v>
      </c>
      <c r="H57" s="159" t="str">
        <f>_xlfn.CONCAT(B57,"ju")</f>
        <v>cu̯óju</v>
      </c>
      <c r="I57" s="159" t="str">
        <f>_xlfn.CONCAT(C57,"ju")</f>
        <v>cu̯oju</v>
      </c>
      <c r="J57" s="73" t="s">
        <v>5061</v>
      </c>
      <c r="K57" s="141" t="s">
        <v>5062</v>
      </c>
      <c r="L57" s="141" t="s">
        <v>5063</v>
      </c>
      <c r="M57" s="46"/>
      <c r="N57" s="164"/>
      <c r="O57" s="46"/>
      <c r="P57" s="46"/>
      <c r="Q57" s="37"/>
      <c r="R57" s="50"/>
      <c r="S57" s="50"/>
      <c r="T57" s="44"/>
      <c r="U57" s="44"/>
    </row>
    <row r="58" spans="1:21" x14ac:dyDescent="0.3">
      <c r="A58" s="37" t="s">
        <v>100</v>
      </c>
      <c r="B58" s="38" t="s">
        <v>534</v>
      </c>
      <c r="C58" s="46" t="str">
        <f>B58</f>
        <v>dá</v>
      </c>
      <c r="D58" s="47" t="s">
        <v>1621</v>
      </c>
      <c r="E58" s="48" t="s">
        <v>1622</v>
      </c>
      <c r="F58" s="48" t="str">
        <f>E58</f>
        <v>dája</v>
      </c>
      <c r="G58" s="166" t="str">
        <f>_xlfn.CONCAT(A58,"ju")</f>
        <v>daju</v>
      </c>
      <c r="H58" s="159" t="str">
        <f>_xlfn.CONCAT(B58,"ju")</f>
        <v>dáju</v>
      </c>
      <c r="I58" s="159" t="str">
        <f>H58</f>
        <v>dáju</v>
      </c>
      <c r="J58" s="73" t="s">
        <v>5064</v>
      </c>
      <c r="K58" s="141" t="s">
        <v>5065</v>
      </c>
      <c r="L58" s="141" t="str">
        <f>K58</f>
        <v>dájski</v>
      </c>
      <c r="M58" s="46" t="s">
        <v>5979</v>
      </c>
      <c r="N58" s="164"/>
      <c r="O58" s="46"/>
      <c r="P58" s="46"/>
      <c r="Q58" s="37"/>
      <c r="R58" s="50"/>
      <c r="S58" s="50"/>
      <c r="T58" s="44"/>
      <c r="U58" s="44"/>
    </row>
    <row r="59" spans="1:21" x14ac:dyDescent="0.3">
      <c r="A59" s="37" t="s">
        <v>102</v>
      </c>
      <c r="B59" s="38" t="s">
        <v>535</v>
      </c>
      <c r="C59" s="46" t="s">
        <v>830</v>
      </c>
      <c r="D59" s="47" t="s">
        <v>1629</v>
      </c>
      <c r="E59" s="48" t="s">
        <v>1622</v>
      </c>
      <c r="F59" s="48" t="s">
        <v>1621</v>
      </c>
      <c r="G59" s="166" t="str">
        <f>_xlfn.CONCAT(A59,"u")</f>
        <v>daiu</v>
      </c>
      <c r="H59" s="159" t="str">
        <f>_xlfn.CONCAT(B59,"u")</f>
        <v>dáju</v>
      </c>
      <c r="I59" s="159" t="str">
        <f>_xlfn.CONCAT(C59,"u")</f>
        <v>daju</v>
      </c>
      <c r="J59" s="73" t="s">
        <v>5066</v>
      </c>
      <c r="K59" s="141" t="s">
        <v>5065</v>
      </c>
      <c r="L59" s="141" t="s">
        <v>5064</v>
      </c>
      <c r="M59" s="46"/>
      <c r="N59" s="164"/>
      <c r="O59" s="46"/>
      <c r="P59" s="46"/>
      <c r="Q59" s="37"/>
      <c r="R59" s="50"/>
      <c r="S59" s="50"/>
      <c r="T59" s="44"/>
      <c r="U59" s="44"/>
    </row>
    <row r="60" spans="1:21" x14ac:dyDescent="0.3">
      <c r="A60" s="37" t="s">
        <v>104</v>
      </c>
      <c r="B60" s="38" t="s">
        <v>536</v>
      </c>
      <c r="C60" s="46" t="s">
        <v>104</v>
      </c>
      <c r="D60" s="47" t="s">
        <v>1633</v>
      </c>
      <c r="E60" s="48" t="s">
        <v>1634</v>
      </c>
      <c r="F60" s="48" t="s">
        <v>1633</v>
      </c>
      <c r="G60" s="166" t="str">
        <f t="shared" ref="G60:I61" si="29">_xlfn.CONCAT(A60,"u")</f>
        <v>danu</v>
      </c>
      <c r="H60" s="159" t="str">
        <f t="shared" si="29"/>
        <v>dánu</v>
      </c>
      <c r="I60" s="159" t="str">
        <f t="shared" si="29"/>
        <v>danu</v>
      </c>
      <c r="J60" s="73" t="s">
        <v>5427</v>
      </c>
      <c r="K60" s="141" t="s">
        <v>5428</v>
      </c>
      <c r="L60" s="141" t="s">
        <v>5427</v>
      </c>
      <c r="M60" s="46"/>
      <c r="N60" s="164"/>
      <c r="O60" s="46"/>
      <c r="P60" s="46"/>
      <c r="Q60" s="37"/>
      <c r="R60" s="50"/>
      <c r="S60" s="50"/>
      <c r="T60" s="44"/>
      <c r="U60" s="44"/>
    </row>
    <row r="61" spans="1:21" x14ac:dyDescent="0.3">
      <c r="A61" s="37" t="s">
        <v>105</v>
      </c>
      <c r="B61" s="38" t="s">
        <v>1140</v>
      </c>
      <c r="C61" s="46" t="s">
        <v>105</v>
      </c>
      <c r="D61" s="47" t="s">
        <v>1641</v>
      </c>
      <c r="E61" s="48" t="s">
        <v>1642</v>
      </c>
      <c r="F61" s="48" t="s">
        <v>1641</v>
      </c>
      <c r="G61" s="166" t="str">
        <f t="shared" si="29"/>
        <v>dangu</v>
      </c>
      <c r="H61" s="159" t="str">
        <f t="shared" si="29"/>
        <v>dángu</v>
      </c>
      <c r="I61" s="159" t="str">
        <f t="shared" si="29"/>
        <v>dangu</v>
      </c>
      <c r="J61" s="73" t="s">
        <v>5798</v>
      </c>
      <c r="K61" s="141" t="s">
        <v>5799</v>
      </c>
      <c r="L61" s="141" t="s">
        <v>5798</v>
      </c>
      <c r="M61" s="46"/>
      <c r="N61" s="164"/>
      <c r="O61" s="46"/>
      <c r="P61" s="46"/>
      <c r="Q61" s="37"/>
      <c r="R61" s="50"/>
      <c r="S61" s="50"/>
      <c r="T61" s="44"/>
      <c r="U61" s="44"/>
    </row>
    <row r="62" spans="1:21" x14ac:dyDescent="0.3">
      <c r="A62" s="52" t="s">
        <v>106</v>
      </c>
      <c r="B62" s="53" t="s">
        <v>1174</v>
      </c>
      <c r="C62" s="54" t="s">
        <v>106</v>
      </c>
      <c r="D62" s="47" t="s">
        <v>1649</v>
      </c>
      <c r="E62" s="48" t="s">
        <v>1650</v>
      </c>
      <c r="F62" s="48" t="s">
        <v>1649</v>
      </c>
      <c r="G62" s="166" t="str">
        <f>_xlfn.CONCAT(LEFT(A62,(LEN(A62)-1)),"u")</f>
        <v>dau</v>
      </c>
      <c r="H62" s="159" t="str">
        <f t="shared" ref="H62" si="30">_xlfn.CONCAT(LEFT(B62,(LEN(B62)-1)),"u")</f>
        <v>dáu</v>
      </c>
      <c r="I62" s="159" t="str">
        <f t="shared" ref="I62" si="31">_xlfn.CONCAT(LEFT(C62,(LEN(C62)-1)),"u")</f>
        <v>dau</v>
      </c>
      <c r="J62" s="73" t="s">
        <v>5429</v>
      </c>
      <c r="K62" s="141" t="s">
        <v>5430</v>
      </c>
      <c r="L62" s="141" t="s">
        <v>5429</v>
      </c>
      <c r="M62" s="46"/>
      <c r="N62" s="164"/>
      <c r="O62" s="46"/>
      <c r="P62" s="46"/>
      <c r="Q62" s="52"/>
      <c r="R62" s="56"/>
      <c r="S62" s="56"/>
      <c r="T62" s="44"/>
      <c r="U62" s="44"/>
    </row>
    <row r="63" spans="1:21" x14ac:dyDescent="0.3">
      <c r="A63" s="37" t="s">
        <v>108</v>
      </c>
      <c r="B63" s="38" t="s">
        <v>3874</v>
      </c>
      <c r="C63" s="46" t="str">
        <f>B63</f>
        <v>dê</v>
      </c>
      <c r="D63" s="47" t="s">
        <v>1655</v>
      </c>
      <c r="E63" s="48" t="s">
        <v>3984</v>
      </c>
      <c r="F63" s="48" t="str">
        <f>E63</f>
        <v>dêja</v>
      </c>
      <c r="G63" s="166" t="str">
        <f>_xlfn.CONCAT(A63,"ju")</f>
        <v>deju</v>
      </c>
      <c r="H63" s="159" t="str">
        <f>_xlfn.CONCAT(B63,"ju")</f>
        <v>dêju</v>
      </c>
      <c r="I63" s="159" t="str">
        <f>_xlfn.CONCAT(C63,"ju")</f>
        <v>dêju</v>
      </c>
      <c r="J63" s="73" t="s">
        <v>5067</v>
      </c>
      <c r="K63" s="141" t="s">
        <v>5068</v>
      </c>
      <c r="L63" s="141" t="str">
        <f>K63</f>
        <v>dêjski</v>
      </c>
      <c r="M63" s="46" t="s">
        <v>5986</v>
      </c>
      <c r="N63" s="164"/>
      <c r="O63" s="46"/>
      <c r="P63" s="46"/>
      <c r="Q63" s="37"/>
      <c r="R63" s="50"/>
      <c r="S63" s="50"/>
      <c r="T63" s="44"/>
      <c r="U63" s="44"/>
    </row>
    <row r="64" spans="1:21" ht="14.4" x14ac:dyDescent="0.3">
      <c r="A64" s="57" t="s">
        <v>110</v>
      </c>
      <c r="B64" s="58" t="s">
        <v>539</v>
      </c>
      <c r="C64" s="58" t="s">
        <v>996</v>
      </c>
      <c r="D64" s="59" t="s">
        <v>4172</v>
      </c>
      <c r="E64" s="139" t="s">
        <v>3984</v>
      </c>
      <c r="F64" s="139" t="s">
        <v>1655</v>
      </c>
      <c r="G64" s="166" t="str">
        <f t="shared" ref="G64" si="32">_xlfn.CONCAT(A64,"u")</f>
        <v>deiu</v>
      </c>
      <c r="H64" s="159" t="str">
        <f t="shared" ref="H64" si="33">_xlfn.CONCAT(B64,"u")</f>
        <v>dêju</v>
      </c>
      <c r="I64" s="159" t="str">
        <f t="shared" ref="I64" si="34">_xlfn.CONCAT(C64,"u")</f>
        <v>deju</v>
      </c>
      <c r="J64" s="142" t="s">
        <v>5069</v>
      </c>
      <c r="K64" s="143" t="s">
        <v>5068</v>
      </c>
      <c r="L64" s="143" t="s">
        <v>5067</v>
      </c>
      <c r="M64" s="58"/>
      <c r="N64" s="165"/>
      <c r="O64" s="58"/>
      <c r="P64" s="58"/>
      <c r="Q64" s="58"/>
      <c r="R64" s="58"/>
      <c r="S64" s="58"/>
      <c r="T64" s="44"/>
      <c r="U64" s="44"/>
    </row>
    <row r="65" spans="1:21" x14ac:dyDescent="0.3">
      <c r="A65" s="37" t="s">
        <v>111</v>
      </c>
      <c r="B65" s="38" t="s">
        <v>3875</v>
      </c>
      <c r="C65" s="46" t="s">
        <v>111</v>
      </c>
      <c r="D65" s="47" t="s">
        <v>1662</v>
      </c>
      <c r="E65" s="48" t="s">
        <v>3988</v>
      </c>
      <c r="F65" s="48" t="s">
        <v>1662</v>
      </c>
      <c r="G65" s="166" t="str">
        <f t="shared" ref="G65:I66" si="35">_xlfn.CONCAT(A65,"u")</f>
        <v>denu</v>
      </c>
      <c r="H65" s="159" t="str">
        <f t="shared" si="35"/>
        <v>dênu</v>
      </c>
      <c r="I65" s="159" t="str">
        <f t="shared" si="35"/>
        <v>denu</v>
      </c>
      <c r="J65" s="73" t="s">
        <v>5431</v>
      </c>
      <c r="K65" s="141" t="s">
        <v>5432</v>
      </c>
      <c r="L65" s="141" t="s">
        <v>5431</v>
      </c>
      <c r="M65" s="46"/>
      <c r="N65" s="164"/>
      <c r="O65" s="46"/>
      <c r="P65" s="46"/>
      <c r="Q65" s="37"/>
      <c r="R65" s="50"/>
      <c r="S65" s="50"/>
      <c r="T65" s="44"/>
      <c r="U65" s="44"/>
    </row>
    <row r="66" spans="1:21" x14ac:dyDescent="0.3">
      <c r="A66" s="37" t="s">
        <v>112</v>
      </c>
      <c r="B66" s="38" t="s">
        <v>3876</v>
      </c>
      <c r="C66" s="46" t="s">
        <v>112</v>
      </c>
      <c r="D66" s="47" t="s">
        <v>1669</v>
      </c>
      <c r="E66" s="48" t="s">
        <v>3992</v>
      </c>
      <c r="F66" s="48" t="s">
        <v>1669</v>
      </c>
      <c r="G66" s="166" t="str">
        <f t="shared" si="35"/>
        <v>dengu</v>
      </c>
      <c r="H66" s="159" t="str">
        <f t="shared" si="35"/>
        <v>dêngu</v>
      </c>
      <c r="I66" s="159" t="str">
        <f t="shared" si="35"/>
        <v>dengu</v>
      </c>
      <c r="J66" s="73" t="s">
        <v>5800</v>
      </c>
      <c r="K66" s="141" t="s">
        <v>5801</v>
      </c>
      <c r="L66" s="141" t="s">
        <v>5800</v>
      </c>
      <c r="M66" s="46"/>
      <c r="N66" s="164"/>
      <c r="O66" s="46"/>
      <c r="P66" s="46"/>
      <c r="Q66" s="37"/>
      <c r="R66" s="50"/>
      <c r="S66" s="50"/>
      <c r="T66" s="44"/>
      <c r="U66" s="44"/>
    </row>
    <row r="67" spans="1:21" x14ac:dyDescent="0.3">
      <c r="A67" s="37" t="s">
        <v>113</v>
      </c>
      <c r="B67" s="38" t="s">
        <v>445</v>
      </c>
      <c r="C67" s="46" t="s">
        <v>113</v>
      </c>
      <c r="D67" s="47" t="s">
        <v>1676</v>
      </c>
      <c r="E67" s="48" t="s">
        <v>1677</v>
      </c>
      <c r="F67" s="48" t="s">
        <v>1676</v>
      </c>
      <c r="G67" s="166" t="str">
        <f>_xlfn.CONCAT(A67,"ju")</f>
        <v>diju</v>
      </c>
      <c r="H67" s="159" t="str">
        <f>_xlfn.CONCAT(B67,"ju")</f>
        <v>díju</v>
      </c>
      <c r="I67" s="159" t="str">
        <f>_xlfn.CONCAT(C67,"ju")</f>
        <v>diju</v>
      </c>
      <c r="J67" s="73" t="s">
        <v>5070</v>
      </c>
      <c r="K67" s="141" t="s">
        <v>5071</v>
      </c>
      <c r="L67" s="141" t="s">
        <v>5070</v>
      </c>
      <c r="M67" s="46"/>
      <c r="N67" s="164"/>
      <c r="O67" s="46"/>
      <c r="P67" s="46"/>
      <c r="Q67" s="37"/>
      <c r="R67" s="50"/>
      <c r="S67" s="50"/>
      <c r="T67" s="44"/>
      <c r="U67" s="44"/>
    </row>
    <row r="68" spans="1:21" x14ac:dyDescent="0.3">
      <c r="A68" s="37" t="s">
        <v>114</v>
      </c>
      <c r="B68" s="38" t="s">
        <v>542</v>
      </c>
      <c r="C68" s="46" t="s">
        <v>997</v>
      </c>
      <c r="D68" s="47" t="s">
        <v>1682</v>
      </c>
      <c r="E68" s="48" t="s">
        <v>1683</v>
      </c>
      <c r="F68" s="48" t="s">
        <v>4888</v>
      </c>
      <c r="G68" s="166" t="str">
        <f>_xlfn.CONCAT(A68,"u")</f>
        <v>dianu</v>
      </c>
      <c r="H68" s="159" t="str">
        <f>_xlfn.CONCAT(B68,"u")</f>
        <v>djênu</v>
      </c>
      <c r="I68" s="159" t="str">
        <f>_xlfn.CONCAT(C68,"u")</f>
        <v>djenu</v>
      </c>
      <c r="J68" s="73" t="s">
        <v>5433</v>
      </c>
      <c r="K68" s="141" t="s">
        <v>5434</v>
      </c>
      <c r="L68" s="141" t="s">
        <v>5435</v>
      </c>
      <c r="M68" s="46"/>
      <c r="N68" s="164"/>
      <c r="O68" s="46"/>
      <c r="P68" s="46"/>
      <c r="Q68" s="37"/>
      <c r="R68" s="50"/>
      <c r="S68" s="50"/>
      <c r="T68" s="44"/>
      <c r="U68" s="44"/>
    </row>
    <row r="69" spans="1:21" x14ac:dyDescent="0.3">
      <c r="A69" s="52" t="s">
        <v>115</v>
      </c>
      <c r="B69" s="53" t="s">
        <v>1175</v>
      </c>
      <c r="C69" s="54" t="s">
        <v>1195</v>
      </c>
      <c r="D69" s="47" t="s">
        <v>1690</v>
      </c>
      <c r="E69" s="48" t="s">
        <v>1691</v>
      </c>
      <c r="F69" s="48" t="s">
        <v>4824</v>
      </c>
      <c r="G69" s="166" t="str">
        <f>_xlfn.CONCAT(LEFT(A69,(LEN(A69)-1)),"u")</f>
        <v>diau</v>
      </c>
      <c r="H69" s="159" t="str">
        <f t="shared" ref="H69" si="36">_xlfn.CONCAT(LEFT(B69,(LEN(B69)-1)),"u")</f>
        <v>djáu</v>
      </c>
      <c r="I69" s="159" t="str">
        <f t="shared" ref="I69" si="37">_xlfn.CONCAT(LEFT(C69,(LEN(C69)-1)),"u")</f>
        <v>djau</v>
      </c>
      <c r="J69" s="73" t="s">
        <v>5436</v>
      </c>
      <c r="K69" s="141" t="s">
        <v>5437</v>
      </c>
      <c r="L69" s="141" t="s">
        <v>5707</v>
      </c>
      <c r="M69" s="46"/>
      <c r="N69" s="164"/>
      <c r="O69" s="46"/>
      <c r="P69" s="46"/>
      <c r="Q69" s="52"/>
      <c r="R69" s="56"/>
      <c r="S69" s="56"/>
      <c r="T69" s="44"/>
      <c r="U69" s="44"/>
    </row>
    <row r="70" spans="1:21" x14ac:dyDescent="0.3">
      <c r="A70" s="37" t="s">
        <v>116</v>
      </c>
      <c r="B70" s="62" t="s">
        <v>543</v>
      </c>
      <c r="C70" s="46" t="s">
        <v>1043</v>
      </c>
      <c r="D70" s="47" t="s">
        <v>1698</v>
      </c>
      <c r="E70" s="48" t="s">
        <v>4433</v>
      </c>
      <c r="F70" s="48" t="s">
        <v>6000</v>
      </c>
      <c r="G70" s="166" t="str">
        <f>_xlfn.CONCAT(A70,"ju")</f>
        <v>dieju</v>
      </c>
      <c r="H70" s="159" t="str">
        <f>_xlfn.CONCAT(B70,"ju")</f>
        <v>djéju</v>
      </c>
      <c r="I70" s="159" t="str">
        <f>_xlfn.CONCAT(C70,"ju")</f>
        <v>djeju</v>
      </c>
      <c r="J70" s="73" t="s">
        <v>5072</v>
      </c>
      <c r="K70" s="141" t="s">
        <v>5073</v>
      </c>
      <c r="L70" s="141" t="s">
        <v>6010</v>
      </c>
      <c r="M70" s="46"/>
      <c r="N70" s="164"/>
      <c r="O70" s="46"/>
      <c r="P70" s="46"/>
      <c r="Q70" s="37"/>
      <c r="R70" s="50"/>
      <c r="S70" s="50"/>
      <c r="T70" s="44"/>
      <c r="U70" s="44"/>
    </row>
    <row r="71" spans="1:21" x14ac:dyDescent="0.3">
      <c r="A71" s="37" t="s">
        <v>117</v>
      </c>
      <c r="B71" s="38" t="s">
        <v>885</v>
      </c>
      <c r="C71" s="46" t="s">
        <v>117</v>
      </c>
      <c r="D71" s="47" t="s">
        <v>1701</v>
      </c>
      <c r="E71" s="48" t="s">
        <v>1702</v>
      </c>
      <c r="F71" s="48" t="s">
        <v>1701</v>
      </c>
      <c r="G71" s="166" t="str">
        <f>_xlfn.CONCAT(A71,"u")</f>
        <v>dingu</v>
      </c>
      <c r="H71" s="159" t="str">
        <f>_xlfn.CONCAT(B71,"u")</f>
        <v>díngu</v>
      </c>
      <c r="I71" s="159" t="str">
        <f>_xlfn.CONCAT(C71,"u")</f>
        <v>dingu</v>
      </c>
      <c r="J71" s="73" t="s">
        <v>5749</v>
      </c>
      <c r="K71" s="141" t="s">
        <v>5760</v>
      </c>
      <c r="L71" s="141" t="s">
        <v>5749</v>
      </c>
      <c r="M71" s="46"/>
      <c r="N71" s="164"/>
      <c r="O71" s="46"/>
      <c r="P71" s="46"/>
      <c r="Q71" s="37"/>
      <c r="R71" s="50"/>
      <c r="S71" s="50"/>
      <c r="T71" s="44"/>
      <c r="U71" s="44"/>
    </row>
    <row r="72" spans="1:21" x14ac:dyDescent="0.3">
      <c r="A72" s="37" t="s">
        <v>118</v>
      </c>
      <c r="B72" s="38" t="s">
        <v>545</v>
      </c>
      <c r="C72" s="46" t="s">
        <v>1059</v>
      </c>
      <c r="D72" s="47" t="s">
        <v>1709</v>
      </c>
      <c r="E72" s="48" t="s">
        <v>1710</v>
      </c>
      <c r="F72" s="48" t="s">
        <v>4958</v>
      </c>
      <c r="G72" s="166" t="str">
        <f>_xlfn.CONCAT(A72,"ju")</f>
        <v>diuju</v>
      </c>
      <c r="H72" s="159" t="str">
        <f>_xlfn.CONCAT(B72,"ju")</f>
        <v>djúju</v>
      </c>
      <c r="I72" s="159" t="str">
        <f>_xlfn.CONCAT(C72,"ju")</f>
        <v>djuju</v>
      </c>
      <c r="J72" s="73" t="s">
        <v>5074</v>
      </c>
      <c r="K72" s="141" t="s">
        <v>5075</v>
      </c>
      <c r="L72" s="141" t="s">
        <v>5076</v>
      </c>
      <c r="M72" s="46"/>
      <c r="N72" s="164"/>
      <c r="O72" s="46"/>
      <c r="P72" s="46"/>
      <c r="Q72" s="37"/>
      <c r="R72" s="50"/>
      <c r="S72" s="50"/>
      <c r="T72" s="44"/>
      <c r="U72" s="44"/>
    </row>
    <row r="73" spans="1:21" x14ac:dyDescent="0.3">
      <c r="A73" s="37" t="s">
        <v>69</v>
      </c>
      <c r="B73" s="38" t="s">
        <v>886</v>
      </c>
      <c r="C73" s="46" t="s">
        <v>468</v>
      </c>
      <c r="D73" s="47" t="s">
        <v>1715</v>
      </c>
      <c r="E73" s="48" t="s">
        <v>1716</v>
      </c>
      <c r="F73" s="48" t="s">
        <v>4959</v>
      </c>
      <c r="G73" s="166" t="str">
        <f>_xlfn.CONCAT(A73,"u")</f>
        <v>dongu</v>
      </c>
      <c r="H73" s="159" t="str">
        <f>_xlfn.CONCAT(B73,"u")</f>
        <v>dúngu</v>
      </c>
      <c r="I73" s="159" t="str">
        <f>_xlfn.CONCAT(C73,"u")</f>
        <v>dungu</v>
      </c>
      <c r="J73" s="73" t="s">
        <v>5802</v>
      </c>
      <c r="K73" s="141" t="s">
        <v>5803</v>
      </c>
      <c r="L73" s="141" t="s">
        <v>5804</v>
      </c>
      <c r="M73" s="46"/>
      <c r="N73" s="164"/>
      <c r="O73" s="46"/>
      <c r="P73" s="46"/>
      <c r="Q73" s="37"/>
      <c r="R73" s="50"/>
      <c r="S73" s="50"/>
      <c r="T73" s="44"/>
      <c r="U73" s="44"/>
    </row>
    <row r="74" spans="1:21" x14ac:dyDescent="0.3">
      <c r="A74" s="63" t="s">
        <v>124</v>
      </c>
      <c r="B74" s="38" t="s">
        <v>547</v>
      </c>
      <c r="C74" s="46" t="s">
        <v>1083</v>
      </c>
      <c r="D74" s="47" t="s">
        <v>1723</v>
      </c>
      <c r="E74" s="48" t="s">
        <v>1724</v>
      </c>
      <c r="F74" s="48" t="s">
        <v>4991</v>
      </c>
      <c r="G74" s="166" t="str">
        <f>_xlfn.CONCAT(A74,"u")</f>
        <v>douu</v>
      </c>
      <c r="H74" s="159" t="str">
        <f>_xlfn.CONCAT(LEFT(E74,LEN(E74)-1),"u")</f>
        <v>dôvu</v>
      </c>
      <c r="I74" s="159" t="str">
        <f>_xlfn.CONCAT(LEFT(F74,LEN(F74)-1),"u")</f>
        <v>dovu</v>
      </c>
      <c r="J74" s="73" t="s">
        <v>5438</v>
      </c>
      <c r="K74" s="141" t="s">
        <v>5439</v>
      </c>
      <c r="L74" s="141" t="s">
        <v>6021</v>
      </c>
      <c r="M74" s="46"/>
      <c r="N74" s="164"/>
      <c r="O74" s="46"/>
      <c r="P74" s="46"/>
      <c r="Q74" s="37"/>
      <c r="R74" s="50"/>
      <c r="S74" s="50"/>
      <c r="T74" s="44"/>
      <c r="U74" s="44"/>
    </row>
    <row r="75" spans="1:21" x14ac:dyDescent="0.3">
      <c r="A75" s="37" t="s">
        <v>125</v>
      </c>
      <c r="B75" s="38" t="s">
        <v>548</v>
      </c>
      <c r="C75" s="46" t="s">
        <v>125</v>
      </c>
      <c r="D75" s="47" t="s">
        <v>1731</v>
      </c>
      <c r="E75" s="48" t="s">
        <v>1732</v>
      </c>
      <c r="F75" s="48" t="s">
        <v>1731</v>
      </c>
      <c r="G75" s="166" t="str">
        <f>_xlfn.CONCAT(A75,"ju")</f>
        <v>duju</v>
      </c>
      <c r="H75" s="159" t="str">
        <f>_xlfn.CONCAT(B75,"ju")</f>
        <v>dúju</v>
      </c>
      <c r="I75" s="159" t="str">
        <f>_xlfn.CONCAT(C75,"ju")</f>
        <v>duju</v>
      </c>
      <c r="J75" s="73" t="s">
        <v>5077</v>
      </c>
      <c r="K75" s="141" t="s">
        <v>5078</v>
      </c>
      <c r="L75" s="141" t="s">
        <v>5077</v>
      </c>
      <c r="M75" s="46"/>
      <c r="N75" s="164"/>
      <c r="O75" s="46"/>
      <c r="P75" s="46"/>
      <c r="Q75" s="37"/>
      <c r="R75" s="50"/>
      <c r="S75" s="50"/>
      <c r="T75" s="44"/>
      <c r="U75" s="44"/>
    </row>
    <row r="76" spans="1:21" x14ac:dyDescent="0.3">
      <c r="A76" s="37" t="s">
        <v>126</v>
      </c>
      <c r="B76" s="38" t="s">
        <v>549</v>
      </c>
      <c r="C76" s="46" t="s">
        <v>831</v>
      </c>
      <c r="D76" s="47" t="s">
        <v>1737</v>
      </c>
      <c r="E76" s="48" t="s">
        <v>1738</v>
      </c>
      <c r="F76" s="48" t="s">
        <v>4825</v>
      </c>
      <c r="G76" s="166" t="str">
        <f t="shared" ref="G76:I78" si="38">_xlfn.CONCAT(A76,"u")</f>
        <v>duanu</v>
      </c>
      <c r="H76" s="159" t="str">
        <f t="shared" si="38"/>
        <v>du̯ánu</v>
      </c>
      <c r="I76" s="159" t="str">
        <f t="shared" si="38"/>
        <v>du̯anu</v>
      </c>
      <c r="J76" s="73" t="s">
        <v>5440</v>
      </c>
      <c r="K76" s="141" t="s">
        <v>5441</v>
      </c>
      <c r="L76" s="141" t="s">
        <v>5708</v>
      </c>
      <c r="M76" s="46"/>
      <c r="N76" s="164"/>
      <c r="O76" s="46"/>
      <c r="P76" s="46"/>
      <c r="Q76" s="37"/>
      <c r="R76" s="50"/>
      <c r="S76" s="50"/>
      <c r="T76" s="44"/>
      <c r="U76" s="44"/>
    </row>
    <row r="77" spans="1:21" ht="14.4" x14ac:dyDescent="0.3">
      <c r="A77" s="57" t="s">
        <v>127</v>
      </c>
      <c r="B77" s="58" t="s">
        <v>550</v>
      </c>
      <c r="C77" s="58" t="s">
        <v>998</v>
      </c>
      <c r="D77" s="59" t="s">
        <v>4252</v>
      </c>
      <c r="E77" s="139" t="s">
        <v>4253</v>
      </c>
      <c r="F77" s="139" t="s">
        <v>4889</v>
      </c>
      <c r="G77" s="166" t="str">
        <f t="shared" si="38"/>
        <v>duiu</v>
      </c>
      <c r="H77" s="159" t="str">
        <f t="shared" si="38"/>
        <v>du̯êju</v>
      </c>
      <c r="I77" s="159" t="str">
        <f t="shared" si="38"/>
        <v>du̯eju</v>
      </c>
      <c r="J77" s="142" t="s">
        <v>5079</v>
      </c>
      <c r="K77" s="143" t="s">
        <v>5080</v>
      </c>
      <c r="L77" s="143" t="s">
        <v>5081</v>
      </c>
      <c r="M77" s="58"/>
      <c r="N77" s="165"/>
      <c r="O77" s="58"/>
      <c r="P77" s="58"/>
      <c r="Q77" s="58"/>
      <c r="R77" s="58"/>
      <c r="S77" s="58"/>
      <c r="T77" s="44"/>
      <c r="U77" s="44"/>
    </row>
    <row r="78" spans="1:21" x14ac:dyDescent="0.3">
      <c r="A78" s="37" t="s">
        <v>128</v>
      </c>
      <c r="B78" s="38" t="s">
        <v>551</v>
      </c>
      <c r="C78" s="46" t="s">
        <v>128</v>
      </c>
      <c r="D78" s="47" t="s">
        <v>1745</v>
      </c>
      <c r="E78" s="48" t="s">
        <v>1746</v>
      </c>
      <c r="F78" s="48" t="s">
        <v>1745</v>
      </c>
      <c r="G78" s="166" t="str">
        <f t="shared" si="38"/>
        <v>dunu</v>
      </c>
      <c r="H78" s="159" t="str">
        <f t="shared" si="38"/>
        <v>dúnu</v>
      </c>
      <c r="I78" s="159" t="str">
        <f t="shared" si="38"/>
        <v>dunu</v>
      </c>
      <c r="J78" s="73" t="s">
        <v>5442</v>
      </c>
      <c r="K78" s="141" t="s">
        <v>5443</v>
      </c>
      <c r="L78" s="141" t="s">
        <v>5442</v>
      </c>
      <c r="M78" s="46"/>
      <c r="N78" s="164"/>
      <c r="O78" s="46"/>
      <c r="P78" s="46"/>
      <c r="Q78" s="37"/>
      <c r="R78" s="50"/>
      <c r="S78" s="50"/>
      <c r="T78" s="44"/>
      <c r="U78" s="44"/>
    </row>
    <row r="79" spans="1:21" x14ac:dyDescent="0.3">
      <c r="A79" s="37" t="s">
        <v>130</v>
      </c>
      <c r="B79" s="38" t="s">
        <v>552</v>
      </c>
      <c r="C79" s="46" t="s">
        <v>1102</v>
      </c>
      <c r="D79" s="47" t="s">
        <v>1753</v>
      </c>
      <c r="E79" s="48" t="s">
        <v>1754</v>
      </c>
      <c r="F79" s="48" t="s">
        <v>4941</v>
      </c>
      <c r="G79" s="166" t="str">
        <f t="shared" ref="G79:G80" si="39">_xlfn.CONCAT(A79,"ju")</f>
        <v>duoju</v>
      </c>
      <c r="H79" s="159" t="str">
        <f t="shared" ref="H79:H80" si="40">_xlfn.CONCAT(B79,"ju")</f>
        <v>du̯óju</v>
      </c>
      <c r="I79" s="159" t="str">
        <f t="shared" ref="I79" si="41">_xlfn.CONCAT(C79,"ju")</f>
        <v>du̯oju</v>
      </c>
      <c r="J79" s="73" t="s">
        <v>5082</v>
      </c>
      <c r="K79" s="141" t="s">
        <v>5083</v>
      </c>
      <c r="L79" s="141" t="s">
        <v>5084</v>
      </c>
      <c r="M79" s="46"/>
      <c r="N79" s="164"/>
      <c r="O79" s="46"/>
      <c r="P79" s="46"/>
      <c r="Q79" s="37"/>
      <c r="R79" s="50"/>
      <c r="S79" s="50"/>
      <c r="T79" s="44"/>
      <c r="U79" s="44"/>
    </row>
    <row r="80" spans="1:21" x14ac:dyDescent="0.3">
      <c r="A80" s="37" t="s">
        <v>131</v>
      </c>
      <c r="B80" s="38" t="s">
        <v>3877</v>
      </c>
      <c r="C80" s="46" t="str">
        <f>B80</f>
        <v>ê</v>
      </c>
      <c r="D80" s="47" t="s">
        <v>1761</v>
      </c>
      <c r="E80" s="48" t="s">
        <v>3996</v>
      </c>
      <c r="F80" s="48" t="str">
        <f>E80</f>
        <v>êja</v>
      </c>
      <c r="G80" s="166" t="str">
        <f t="shared" si="39"/>
        <v>eju</v>
      </c>
      <c r="H80" s="159" t="str">
        <f t="shared" si="40"/>
        <v>êju</v>
      </c>
      <c r="I80" s="159" t="str">
        <f>H80</f>
        <v>êju</v>
      </c>
      <c r="J80" s="73" t="s">
        <v>5085</v>
      </c>
      <c r="K80" s="141" t="s">
        <v>5086</v>
      </c>
      <c r="L80" s="141" t="str">
        <f>K80</f>
        <v>êjski</v>
      </c>
      <c r="M80" s="46" t="s">
        <v>5986</v>
      </c>
      <c r="N80" s="164"/>
      <c r="O80" s="46"/>
      <c r="P80" s="46"/>
      <c r="Q80" s="37"/>
      <c r="R80" s="50"/>
      <c r="S80" s="50"/>
      <c r="T80" s="44"/>
      <c r="U80" s="44"/>
    </row>
    <row r="81" spans="1:21" ht="14.4" x14ac:dyDescent="0.3">
      <c r="A81" s="57" t="s">
        <v>132</v>
      </c>
      <c r="B81" s="58" t="s">
        <v>28</v>
      </c>
      <c r="C81" s="58" t="s">
        <v>30</v>
      </c>
      <c r="D81" s="59" t="s">
        <v>4332</v>
      </c>
      <c r="E81" s="139" t="s">
        <v>3996</v>
      </c>
      <c r="F81" s="139" t="s">
        <v>1761</v>
      </c>
      <c r="G81" s="166" t="str">
        <f t="shared" ref="G81" si="42">_xlfn.CONCAT(A81,"u")</f>
        <v>eiu</v>
      </c>
      <c r="H81" s="159" t="str">
        <f t="shared" ref="H81" si="43">_xlfn.CONCAT(B81,"u")</f>
        <v>êju</v>
      </c>
      <c r="I81" s="159" t="str">
        <f t="shared" ref="I81" si="44">_xlfn.CONCAT(C81,"u")</f>
        <v>eju</v>
      </c>
      <c r="J81" s="142" t="s">
        <v>5087</v>
      </c>
      <c r="K81" s="143" t="s">
        <v>5086</v>
      </c>
      <c r="L81" s="143" t="s">
        <v>5085</v>
      </c>
      <c r="M81" s="58"/>
      <c r="N81" s="165"/>
      <c r="O81" s="58"/>
      <c r="P81" s="58"/>
      <c r="Q81" s="58"/>
      <c r="R81" s="58"/>
      <c r="S81" s="58"/>
      <c r="T81" s="44"/>
      <c r="U81" s="44"/>
    </row>
    <row r="82" spans="1:21" x14ac:dyDescent="0.3">
      <c r="A82" s="37" t="s">
        <v>133</v>
      </c>
      <c r="B82" s="38" t="s">
        <v>3878</v>
      </c>
      <c r="C82" s="46" t="s">
        <v>133</v>
      </c>
      <c r="D82" s="47" t="s">
        <v>1768</v>
      </c>
      <c r="E82" s="48" t="s">
        <v>4000</v>
      </c>
      <c r="F82" s="48" t="s">
        <v>1768</v>
      </c>
      <c r="G82" s="166" t="str">
        <f>_xlfn.CONCAT(A82,"u")</f>
        <v>enu</v>
      </c>
      <c r="H82" s="159" t="str">
        <f>_xlfn.CONCAT(B82,"u")</f>
        <v>ênu</v>
      </c>
      <c r="I82" s="159" t="str">
        <f>_xlfn.CONCAT(C82,"u")</f>
        <v>enu</v>
      </c>
      <c r="J82" s="73" t="s">
        <v>5444</v>
      </c>
      <c r="K82" s="141" t="s">
        <v>5445</v>
      </c>
      <c r="L82" s="141" t="s">
        <v>5444</v>
      </c>
      <c r="M82" s="46"/>
      <c r="N82" s="164"/>
      <c r="O82" s="46"/>
      <c r="P82" s="46"/>
      <c r="Q82" s="37"/>
      <c r="R82" s="50"/>
      <c r="S82" s="50"/>
      <c r="T82" s="44"/>
      <c r="U82" s="44"/>
    </row>
    <row r="83" spans="1:21" x14ac:dyDescent="0.3">
      <c r="A83" s="37" t="s">
        <v>135</v>
      </c>
      <c r="B83" s="38" t="s">
        <v>136</v>
      </c>
      <c r="C83" s="46" t="s">
        <v>137</v>
      </c>
      <c r="D83" s="47" t="s">
        <v>1775</v>
      </c>
      <c r="E83" s="48" t="s">
        <v>1776</v>
      </c>
      <c r="F83" s="48" t="s">
        <v>4826</v>
      </c>
      <c r="G83" s="166" t="str">
        <f>_xlfn.CONCAT(A83,"u")</f>
        <v>eru</v>
      </c>
      <c r="H83" s="159" t="str">
        <f>_xlfn.CONCAT(LEFT(E83,LEN(E83)-1),"u")</f>
        <v>áru</v>
      </c>
      <c r="I83" s="159" t="str">
        <f>_xlfn.CONCAT(LEFT(F83,LEN(F83)-1),"u")</f>
        <v>aru</v>
      </c>
      <c r="J83" s="73" t="s">
        <v>5446</v>
      </c>
      <c r="K83" s="141" t="s">
        <v>5447</v>
      </c>
      <c r="L83" s="141" t="s">
        <v>5709</v>
      </c>
      <c r="M83" s="46"/>
      <c r="N83" s="164"/>
      <c r="O83" s="46"/>
      <c r="P83" s="46"/>
      <c r="Q83" s="37"/>
      <c r="R83" s="50"/>
      <c r="S83" s="50"/>
      <c r="T83" s="44"/>
      <c r="U83" s="44"/>
    </row>
    <row r="84" spans="1:21" x14ac:dyDescent="0.3">
      <c r="A84" s="37" t="s">
        <v>138</v>
      </c>
      <c r="B84" s="38" t="s">
        <v>553</v>
      </c>
      <c r="C84" s="46" t="str">
        <f>B84</f>
        <v>fá</v>
      </c>
      <c r="D84" s="47" t="s">
        <v>1783</v>
      </c>
      <c r="E84" s="48" t="s">
        <v>1784</v>
      </c>
      <c r="F84" s="48" t="str">
        <f>E84</f>
        <v>fája</v>
      </c>
      <c r="G84" s="166" t="str">
        <f>_xlfn.CONCAT(A84,"ju")</f>
        <v>faju</v>
      </c>
      <c r="H84" s="159" t="str">
        <f>_xlfn.CONCAT(B84,"ju")</f>
        <v>fáju</v>
      </c>
      <c r="I84" s="159" t="str">
        <f>H84</f>
        <v>fáju</v>
      </c>
      <c r="J84" s="73" t="s">
        <v>5088</v>
      </c>
      <c r="K84" s="141" t="s">
        <v>5089</v>
      </c>
      <c r="L84" s="141" t="str">
        <f>K84</f>
        <v>fájski</v>
      </c>
      <c r="M84" s="46" t="s">
        <v>5979</v>
      </c>
      <c r="N84" s="164"/>
      <c r="O84" s="46"/>
      <c r="P84" s="46"/>
      <c r="Q84" s="37"/>
      <c r="R84" s="50"/>
      <c r="S84" s="50"/>
      <c r="T84" s="44"/>
      <c r="U84" s="44"/>
    </row>
    <row r="85" spans="1:21" x14ac:dyDescent="0.3">
      <c r="A85" s="37" t="s">
        <v>101</v>
      </c>
      <c r="B85" s="38" t="s">
        <v>442</v>
      </c>
      <c r="C85" s="46" t="s">
        <v>101</v>
      </c>
      <c r="D85" s="47" t="s">
        <v>1790</v>
      </c>
      <c r="E85" s="48" t="s">
        <v>1791</v>
      </c>
      <c r="F85" s="48" t="s">
        <v>1790</v>
      </c>
      <c r="G85" s="166" t="str">
        <f t="shared" ref="G85:I87" si="45">_xlfn.CONCAT(A85,"u")</f>
        <v>fanu</v>
      </c>
      <c r="H85" s="159" t="str">
        <f t="shared" si="45"/>
        <v>fánu</v>
      </c>
      <c r="I85" s="159" t="str">
        <f t="shared" si="45"/>
        <v>fanu</v>
      </c>
      <c r="J85" s="73" t="s">
        <v>5448</v>
      </c>
      <c r="K85" s="141" t="s">
        <v>5449</v>
      </c>
      <c r="L85" s="141" t="s">
        <v>5448</v>
      </c>
      <c r="M85" s="46"/>
      <c r="N85" s="164"/>
      <c r="O85" s="46"/>
      <c r="P85" s="46"/>
      <c r="Q85" s="37"/>
      <c r="R85" s="50"/>
      <c r="S85" s="50"/>
      <c r="T85" s="44"/>
      <c r="U85" s="44"/>
    </row>
    <row r="86" spans="1:21" x14ac:dyDescent="0.3">
      <c r="A86" s="37" t="s">
        <v>141</v>
      </c>
      <c r="B86" s="38" t="s">
        <v>452</v>
      </c>
      <c r="C86" s="46" t="s">
        <v>141</v>
      </c>
      <c r="D86" s="47" t="s">
        <v>1798</v>
      </c>
      <c r="E86" s="48" t="s">
        <v>1799</v>
      </c>
      <c r="F86" s="48" t="s">
        <v>1798</v>
      </c>
      <c r="G86" s="166" t="str">
        <f t="shared" si="45"/>
        <v>fangu</v>
      </c>
      <c r="H86" s="159" t="str">
        <f t="shared" si="45"/>
        <v>fángu</v>
      </c>
      <c r="I86" s="159" t="str">
        <f t="shared" si="45"/>
        <v>fangu</v>
      </c>
      <c r="J86" s="73" t="s">
        <v>5805</v>
      </c>
      <c r="K86" s="141" t="s">
        <v>5806</v>
      </c>
      <c r="L86" s="141" t="s">
        <v>5805</v>
      </c>
      <c r="M86" s="46"/>
      <c r="N86" s="164"/>
      <c r="O86" s="46"/>
      <c r="P86" s="46"/>
      <c r="Q86" s="37"/>
      <c r="R86" s="50"/>
      <c r="S86" s="50"/>
      <c r="T86" s="44"/>
      <c r="U86" s="44"/>
    </row>
    <row r="87" spans="1:21" ht="14.4" x14ac:dyDescent="0.3">
      <c r="A87" s="57" t="s">
        <v>142</v>
      </c>
      <c r="B87" s="58" t="s">
        <v>555</v>
      </c>
      <c r="C87" s="58" t="s">
        <v>999</v>
      </c>
      <c r="D87" s="59" t="s">
        <v>4177</v>
      </c>
      <c r="E87" s="139" t="s">
        <v>4178</v>
      </c>
      <c r="F87" s="139" t="s">
        <v>4890</v>
      </c>
      <c r="G87" s="166" t="str">
        <f t="shared" si="45"/>
        <v>feiu</v>
      </c>
      <c r="H87" s="159" t="str">
        <f t="shared" si="45"/>
        <v>fêju</v>
      </c>
      <c r="I87" s="159" t="str">
        <f t="shared" si="45"/>
        <v>feju</v>
      </c>
      <c r="J87" s="142" t="s">
        <v>5090</v>
      </c>
      <c r="K87" s="143" t="s">
        <v>5091</v>
      </c>
      <c r="L87" s="143" t="s">
        <v>5092</v>
      </c>
      <c r="M87" s="58"/>
      <c r="N87" s="165"/>
      <c r="O87" s="58"/>
      <c r="P87" s="58"/>
      <c r="Q87" s="58"/>
      <c r="R87" s="58"/>
      <c r="S87" s="58"/>
      <c r="T87" s="44"/>
      <c r="U87" s="44"/>
    </row>
    <row r="88" spans="1:21" x14ac:dyDescent="0.3">
      <c r="A88" s="37" t="s">
        <v>143</v>
      </c>
      <c r="B88" s="38" t="s">
        <v>3879</v>
      </c>
      <c r="C88" s="46" t="s">
        <v>143</v>
      </c>
      <c r="D88" s="47" t="s">
        <v>1806</v>
      </c>
      <c r="E88" s="48" t="s">
        <v>4004</v>
      </c>
      <c r="F88" s="48" t="s">
        <v>1806</v>
      </c>
      <c r="G88" s="166" t="str">
        <f t="shared" ref="G88:I89" si="46">_xlfn.CONCAT(A88,"u")</f>
        <v>fenu</v>
      </c>
      <c r="H88" s="159" t="str">
        <f t="shared" si="46"/>
        <v>fênu</v>
      </c>
      <c r="I88" s="159" t="str">
        <f t="shared" si="46"/>
        <v>fenu</v>
      </c>
      <c r="J88" s="73" t="s">
        <v>5450</v>
      </c>
      <c r="K88" s="141" t="s">
        <v>5451</v>
      </c>
      <c r="L88" s="141" t="s">
        <v>5450</v>
      </c>
      <c r="M88" s="46"/>
      <c r="N88" s="164"/>
      <c r="O88" s="46"/>
      <c r="P88" s="46"/>
      <c r="Q88" s="37"/>
      <c r="R88" s="50"/>
      <c r="S88" s="50"/>
      <c r="T88" s="44"/>
      <c r="U88" s="44"/>
    </row>
    <row r="89" spans="1:21" x14ac:dyDescent="0.3">
      <c r="A89" s="37" t="s">
        <v>55</v>
      </c>
      <c r="B89" s="38" t="s">
        <v>3880</v>
      </c>
      <c r="C89" s="46" t="s">
        <v>55</v>
      </c>
      <c r="D89" s="47" t="s">
        <v>1813</v>
      </c>
      <c r="E89" s="48" t="s">
        <v>4008</v>
      </c>
      <c r="F89" s="48" t="s">
        <v>1813</v>
      </c>
      <c r="G89" s="166" t="str">
        <f t="shared" si="46"/>
        <v>fengu</v>
      </c>
      <c r="H89" s="159" t="str">
        <f t="shared" si="46"/>
        <v>fêngu</v>
      </c>
      <c r="I89" s="159" t="str">
        <f t="shared" si="46"/>
        <v>fengu</v>
      </c>
      <c r="J89" s="73" t="s">
        <v>5807</v>
      </c>
      <c r="K89" s="141" t="s">
        <v>5808</v>
      </c>
      <c r="L89" s="141" t="s">
        <v>5807</v>
      </c>
      <c r="M89" s="46"/>
      <c r="N89" s="164"/>
      <c r="O89" s="46"/>
      <c r="P89" s="46"/>
      <c r="Q89" s="37"/>
      <c r="R89" s="50"/>
      <c r="S89" s="50"/>
      <c r="T89" s="44"/>
      <c r="U89" s="44"/>
    </row>
    <row r="90" spans="1:21" x14ac:dyDescent="0.3">
      <c r="A90" s="37" t="s">
        <v>146</v>
      </c>
      <c r="B90" s="38" t="s">
        <v>558</v>
      </c>
      <c r="C90" s="46" t="s">
        <v>146</v>
      </c>
      <c r="D90" s="47" t="s">
        <v>1820</v>
      </c>
      <c r="E90" s="48" t="s">
        <v>1821</v>
      </c>
      <c r="F90" s="48" t="s">
        <v>1820</v>
      </c>
      <c r="G90" s="166" t="str">
        <f>_xlfn.CONCAT(A90,"ju")</f>
        <v>foju</v>
      </c>
      <c r="H90" s="159" t="str">
        <f>_xlfn.CONCAT(B90,"ju")</f>
        <v>fóju</v>
      </c>
      <c r="I90" s="159" t="str">
        <f>_xlfn.CONCAT(C90,"ju")</f>
        <v>foju</v>
      </c>
      <c r="J90" s="73" t="s">
        <v>5093</v>
      </c>
      <c r="K90" s="141" t="s">
        <v>5094</v>
      </c>
      <c r="L90" s="141" t="s">
        <v>5093</v>
      </c>
      <c r="M90" s="46"/>
      <c r="N90" s="164"/>
      <c r="O90" s="46"/>
      <c r="P90" s="46"/>
      <c r="Q90" s="37"/>
      <c r="R90" s="50"/>
      <c r="S90" s="50"/>
      <c r="T90" s="44"/>
      <c r="U90" s="44"/>
    </row>
    <row r="91" spans="1:21" x14ac:dyDescent="0.3">
      <c r="A91" s="63" t="s">
        <v>147</v>
      </c>
      <c r="B91" s="38" t="s">
        <v>559</v>
      </c>
      <c r="C91" s="46" t="s">
        <v>1084</v>
      </c>
      <c r="D91" s="47" t="s">
        <v>1828</v>
      </c>
      <c r="E91" s="48" t="s">
        <v>1829</v>
      </c>
      <c r="F91" s="48" t="s">
        <v>4992</v>
      </c>
      <c r="G91" s="166" t="str">
        <f>_xlfn.CONCAT(A91,"u")</f>
        <v>fouu</v>
      </c>
      <c r="H91" s="159" t="str">
        <f>_xlfn.CONCAT(LEFT(E91,LEN(E91)-1),"u")</f>
        <v>fôvu</v>
      </c>
      <c r="I91" s="159" t="str">
        <f>_xlfn.CONCAT(LEFT(F91,LEN(F91)-1),"u")</f>
        <v>fovu</v>
      </c>
      <c r="J91" s="73" t="s">
        <v>5452</v>
      </c>
      <c r="K91" s="141" t="s">
        <v>5453</v>
      </c>
      <c r="L91" s="141" t="s">
        <v>6022</v>
      </c>
      <c r="M91" s="46"/>
      <c r="N91" s="164"/>
      <c r="O91" s="46"/>
      <c r="P91" s="46"/>
      <c r="Q91" s="37"/>
      <c r="R91" s="50"/>
      <c r="S91" s="50"/>
      <c r="T91" s="44"/>
      <c r="U91" s="44"/>
    </row>
    <row r="92" spans="1:21" x14ac:dyDescent="0.3">
      <c r="A92" s="37" t="s">
        <v>148</v>
      </c>
      <c r="B92" s="38" t="s">
        <v>448</v>
      </c>
      <c r="C92" s="46" t="s">
        <v>148</v>
      </c>
      <c r="D92" s="47" t="s">
        <v>1836</v>
      </c>
      <c r="E92" s="48" t="s">
        <v>1837</v>
      </c>
      <c r="F92" s="48" t="s">
        <v>1836</v>
      </c>
      <c r="G92" s="166" t="str">
        <f>_xlfn.CONCAT(A92,"ju")</f>
        <v>fuju</v>
      </c>
      <c r="H92" s="159" t="str">
        <f>_xlfn.CONCAT(B92,"ju")</f>
        <v>fúju</v>
      </c>
      <c r="I92" s="159" t="str">
        <f>_xlfn.CONCAT(C92,"ju")</f>
        <v>fuju</v>
      </c>
      <c r="J92" s="73" t="s">
        <v>5095</v>
      </c>
      <c r="K92" s="141" t="s">
        <v>5096</v>
      </c>
      <c r="L92" s="141" t="s">
        <v>5095</v>
      </c>
      <c r="M92" s="46"/>
      <c r="N92" s="164"/>
      <c r="O92" s="46"/>
      <c r="P92" s="46"/>
      <c r="Q92" s="37"/>
      <c r="R92" s="50"/>
      <c r="S92" s="50"/>
      <c r="T92" s="44"/>
      <c r="U92" s="44"/>
    </row>
    <row r="93" spans="1:21" x14ac:dyDescent="0.3">
      <c r="A93" s="37" t="s">
        <v>150</v>
      </c>
      <c r="B93" s="38" t="s">
        <v>560</v>
      </c>
      <c r="C93" s="46" t="str">
        <f>B93</f>
        <v>gá</v>
      </c>
      <c r="D93" s="47" t="s">
        <v>1842</v>
      </c>
      <c r="E93" s="48" t="s">
        <v>1843</v>
      </c>
      <c r="F93" s="48" t="str">
        <f>E93</f>
        <v>gája</v>
      </c>
      <c r="G93" s="166" t="str">
        <f>_xlfn.CONCAT(A93,"ju")</f>
        <v>gaju</v>
      </c>
      <c r="H93" s="159" t="str">
        <f>_xlfn.CONCAT(B93,"ju")</f>
        <v>gáju</v>
      </c>
      <c r="I93" s="159" t="str">
        <f>H93</f>
        <v>gáju</v>
      </c>
      <c r="J93" s="73" t="s">
        <v>5097</v>
      </c>
      <c r="K93" s="141" t="s">
        <v>5098</v>
      </c>
      <c r="L93" s="141" t="str">
        <f>K93</f>
        <v>gájski</v>
      </c>
      <c r="M93" s="46" t="s">
        <v>5979</v>
      </c>
      <c r="N93" s="164"/>
      <c r="O93" s="46"/>
      <c r="P93" s="46"/>
      <c r="Q93" s="37"/>
      <c r="R93" s="50"/>
      <c r="S93" s="50"/>
      <c r="T93" s="44"/>
      <c r="U93" s="44"/>
    </row>
    <row r="94" spans="1:21" x14ac:dyDescent="0.3">
      <c r="A94" s="37" t="s">
        <v>151</v>
      </c>
      <c r="B94" s="38" t="s">
        <v>561</v>
      </c>
      <c r="C94" s="46" t="s">
        <v>832</v>
      </c>
      <c r="D94" s="47" t="s">
        <v>1850</v>
      </c>
      <c r="E94" s="48" t="s">
        <v>1843</v>
      </c>
      <c r="F94" s="48" t="s">
        <v>1842</v>
      </c>
      <c r="G94" s="166" t="str">
        <f>_xlfn.CONCAT(A94,"u")</f>
        <v>gaiu</v>
      </c>
      <c r="H94" s="159" t="str">
        <f>_xlfn.CONCAT(B94,"u")</f>
        <v>gáju</v>
      </c>
      <c r="I94" s="159" t="str">
        <f>_xlfn.CONCAT(C94,"u")</f>
        <v>gaju</v>
      </c>
      <c r="J94" s="73" t="s">
        <v>5099</v>
      </c>
      <c r="K94" s="141" t="s">
        <v>5098</v>
      </c>
      <c r="L94" s="141" t="s">
        <v>5097</v>
      </c>
      <c r="M94" s="46"/>
      <c r="N94" s="164"/>
      <c r="O94" s="46"/>
      <c r="P94" s="46"/>
      <c r="Q94" s="37"/>
      <c r="R94" s="50"/>
      <c r="S94" s="50"/>
      <c r="T94" s="44"/>
      <c r="U94" s="44"/>
    </row>
    <row r="95" spans="1:21" x14ac:dyDescent="0.3">
      <c r="A95" s="37" t="s">
        <v>152</v>
      </c>
      <c r="B95" s="38" t="s">
        <v>562</v>
      </c>
      <c r="C95" s="46" t="s">
        <v>152</v>
      </c>
      <c r="D95" s="47" t="s">
        <v>1854</v>
      </c>
      <c r="E95" s="48" t="s">
        <v>1855</v>
      </c>
      <c r="F95" s="48" t="s">
        <v>1854</v>
      </c>
      <c r="G95" s="166" t="str">
        <f t="shared" ref="G95:I96" si="47">_xlfn.CONCAT(A95,"u")</f>
        <v>ganu</v>
      </c>
      <c r="H95" s="159" t="str">
        <f t="shared" si="47"/>
        <v>gánu</v>
      </c>
      <c r="I95" s="159" t="str">
        <f t="shared" si="47"/>
        <v>ganu</v>
      </c>
      <c r="J95" s="73" t="s">
        <v>5454</v>
      </c>
      <c r="K95" s="141" t="s">
        <v>5455</v>
      </c>
      <c r="L95" s="141" t="s">
        <v>5454</v>
      </c>
      <c r="M95" s="46"/>
      <c r="N95" s="164"/>
      <c r="O95" s="46"/>
      <c r="P95" s="46"/>
      <c r="Q95" s="37"/>
      <c r="R95" s="50"/>
      <c r="S95" s="50"/>
      <c r="T95" s="44"/>
      <c r="U95" s="44"/>
    </row>
    <row r="96" spans="1:21" x14ac:dyDescent="0.3">
      <c r="A96" s="37" t="s">
        <v>153</v>
      </c>
      <c r="B96" s="38" t="s">
        <v>1141</v>
      </c>
      <c r="C96" s="46" t="s">
        <v>153</v>
      </c>
      <c r="D96" s="47" t="s">
        <v>1862</v>
      </c>
      <c r="E96" s="48" t="s">
        <v>1863</v>
      </c>
      <c r="F96" s="48" t="s">
        <v>1862</v>
      </c>
      <c r="G96" s="166" t="str">
        <f t="shared" si="47"/>
        <v>gangu</v>
      </c>
      <c r="H96" s="159" t="str">
        <f t="shared" si="47"/>
        <v>gángu</v>
      </c>
      <c r="I96" s="159" t="str">
        <f t="shared" si="47"/>
        <v>gangu</v>
      </c>
      <c r="J96" s="73" t="s">
        <v>5809</v>
      </c>
      <c r="K96" s="141" t="s">
        <v>5810</v>
      </c>
      <c r="L96" s="141" t="s">
        <v>5809</v>
      </c>
      <c r="M96" s="46"/>
      <c r="N96" s="164"/>
      <c r="O96" s="46"/>
      <c r="P96" s="46"/>
      <c r="Q96" s="37"/>
      <c r="R96" s="50"/>
      <c r="S96" s="50"/>
      <c r="T96" s="44"/>
      <c r="U96" s="44"/>
    </row>
    <row r="97" spans="1:21" x14ac:dyDescent="0.3">
      <c r="A97" s="52" t="s">
        <v>155</v>
      </c>
      <c r="B97" s="53" t="s">
        <v>1176</v>
      </c>
      <c r="C97" s="54" t="s">
        <v>155</v>
      </c>
      <c r="D97" s="47" t="s">
        <v>1870</v>
      </c>
      <c r="E97" s="48" t="s">
        <v>1871</v>
      </c>
      <c r="F97" s="48" t="s">
        <v>1870</v>
      </c>
      <c r="G97" s="166" t="str">
        <f>_xlfn.CONCAT(LEFT(A97,(LEN(A97)-1)),"u")</f>
        <v>gau</v>
      </c>
      <c r="H97" s="159" t="str">
        <f t="shared" ref="H97" si="48">_xlfn.CONCAT(LEFT(B97,(LEN(B97)-1)),"u")</f>
        <v>gáu</v>
      </c>
      <c r="I97" s="159" t="str">
        <f t="shared" ref="I97" si="49">_xlfn.CONCAT(LEFT(C97,(LEN(C97)-1)),"u")</f>
        <v>gau</v>
      </c>
      <c r="J97" s="73" t="s">
        <v>5456</v>
      </c>
      <c r="K97" s="141" t="s">
        <v>5457</v>
      </c>
      <c r="L97" s="141" t="s">
        <v>5456</v>
      </c>
      <c r="M97" s="46"/>
      <c r="N97" s="164"/>
      <c r="O97" s="46"/>
      <c r="P97" s="46"/>
      <c r="Q97" s="52"/>
      <c r="R97" s="56"/>
      <c r="S97" s="56"/>
      <c r="T97" s="44"/>
      <c r="U97" s="44"/>
    </row>
    <row r="98" spans="1:21" x14ac:dyDescent="0.3">
      <c r="A98" s="37" t="s">
        <v>156</v>
      </c>
      <c r="B98" s="38" t="s">
        <v>3881</v>
      </c>
      <c r="C98" s="46" t="str">
        <f>B98</f>
        <v>gê</v>
      </c>
      <c r="D98" s="47" t="s">
        <v>1876</v>
      </c>
      <c r="E98" s="48" t="s">
        <v>4012</v>
      </c>
      <c r="F98" s="48" t="str">
        <f>E98</f>
        <v>gêja</v>
      </c>
      <c r="G98" s="166" t="str">
        <f>_xlfn.CONCAT(A98,"ju")</f>
        <v>geju</v>
      </c>
      <c r="H98" s="159" t="str">
        <f>_xlfn.CONCAT(B98,"ju")</f>
        <v>gêju</v>
      </c>
      <c r="I98" s="159" t="str">
        <f>_xlfn.CONCAT(C98,"ju")</f>
        <v>gêju</v>
      </c>
      <c r="J98" s="73" t="s">
        <v>5100</v>
      </c>
      <c r="K98" s="141" t="s">
        <v>5101</v>
      </c>
      <c r="L98" s="141" t="str">
        <f>K98</f>
        <v>gêjski</v>
      </c>
      <c r="M98" s="46" t="s">
        <v>5986</v>
      </c>
      <c r="N98" s="164"/>
      <c r="O98" s="46"/>
      <c r="P98" s="46"/>
      <c r="Q98" s="37"/>
      <c r="R98" s="50"/>
      <c r="S98" s="50"/>
      <c r="T98" s="44"/>
      <c r="U98" s="44"/>
    </row>
    <row r="99" spans="1:21" ht="14.4" x14ac:dyDescent="0.3">
      <c r="A99" s="57" t="s">
        <v>158</v>
      </c>
      <c r="B99" s="58" t="s">
        <v>565</v>
      </c>
      <c r="C99" s="58" t="s">
        <v>1000</v>
      </c>
      <c r="D99" s="59" t="s">
        <v>4185</v>
      </c>
      <c r="E99" s="139" t="s">
        <v>4012</v>
      </c>
      <c r="F99" s="139" t="s">
        <v>1876</v>
      </c>
      <c r="G99" s="166" t="str">
        <f t="shared" ref="G99" si="50">_xlfn.CONCAT(A99,"u")</f>
        <v>geiu</v>
      </c>
      <c r="H99" s="159" t="str">
        <f t="shared" ref="H99" si="51">_xlfn.CONCAT(B99,"u")</f>
        <v>gêju</v>
      </c>
      <c r="I99" s="159" t="str">
        <f t="shared" ref="I99" si="52">_xlfn.CONCAT(C99,"u")</f>
        <v>geju</v>
      </c>
      <c r="J99" s="142" t="s">
        <v>5102</v>
      </c>
      <c r="K99" s="143" t="s">
        <v>5101</v>
      </c>
      <c r="L99" s="143" t="s">
        <v>5100</v>
      </c>
      <c r="M99" s="58"/>
      <c r="N99" s="165"/>
      <c r="O99" s="58"/>
      <c r="P99" s="58"/>
      <c r="Q99" s="58"/>
      <c r="R99" s="58"/>
      <c r="S99" s="58"/>
      <c r="T99" s="44"/>
      <c r="U99" s="44"/>
    </row>
    <row r="100" spans="1:21" x14ac:dyDescent="0.3">
      <c r="A100" s="37" t="s">
        <v>159</v>
      </c>
      <c r="B100" s="38" t="s">
        <v>3882</v>
      </c>
      <c r="C100" s="46" t="s">
        <v>159</v>
      </c>
      <c r="D100" s="47" t="s">
        <v>1883</v>
      </c>
      <c r="E100" s="48" t="s">
        <v>4016</v>
      </c>
      <c r="F100" s="48" t="s">
        <v>1883</v>
      </c>
      <c r="G100" s="166" t="str">
        <f>_xlfn.CONCAT(A100,"u")</f>
        <v>genu</v>
      </c>
      <c r="H100" s="159" t="str">
        <f>_xlfn.CONCAT(B100,"u")</f>
        <v>gênu</v>
      </c>
      <c r="I100" s="159" t="str">
        <f>_xlfn.CONCAT(C100,"u")</f>
        <v>genu</v>
      </c>
      <c r="J100" s="73" t="s">
        <v>5458</v>
      </c>
      <c r="K100" s="141" t="s">
        <v>5459</v>
      </c>
      <c r="L100" s="141" t="s">
        <v>5458</v>
      </c>
      <c r="M100" s="46"/>
      <c r="N100" s="164"/>
      <c r="O100" s="46"/>
      <c r="P100" s="46"/>
      <c r="Q100" s="37"/>
      <c r="R100" s="50"/>
      <c r="S100" s="50"/>
      <c r="T100" s="44"/>
      <c r="U100" s="44"/>
    </row>
    <row r="101" spans="1:21" x14ac:dyDescent="0.3">
      <c r="A101" s="37" t="s">
        <v>160</v>
      </c>
      <c r="B101" s="38" t="s">
        <v>3883</v>
      </c>
      <c r="C101" s="46" t="s">
        <v>160</v>
      </c>
      <c r="D101" s="47" t="s">
        <v>1890</v>
      </c>
      <c r="E101" s="48" t="s">
        <v>4020</v>
      </c>
      <c r="F101" s="48" t="s">
        <v>1890</v>
      </c>
      <c r="G101" s="166" t="str">
        <f t="shared" ref="G101:G102" si="53">_xlfn.CONCAT(A101,"u")</f>
        <v>gengu</v>
      </c>
      <c r="H101" s="159" t="str">
        <f t="shared" ref="H101:H102" si="54">_xlfn.CONCAT(B101,"u")</f>
        <v>gêngu</v>
      </c>
      <c r="I101" s="159" t="str">
        <f t="shared" ref="I101:I102" si="55">_xlfn.CONCAT(C101,"u")</f>
        <v>gengu</v>
      </c>
      <c r="J101" s="73" t="s">
        <v>5811</v>
      </c>
      <c r="K101" s="141" t="s">
        <v>5812</v>
      </c>
      <c r="L101" s="141" t="s">
        <v>5811</v>
      </c>
      <c r="M101" s="46"/>
      <c r="N101" s="164"/>
      <c r="O101" s="46"/>
      <c r="P101" s="46"/>
      <c r="Q101" s="37"/>
      <c r="R101" s="50"/>
      <c r="S101" s="50"/>
      <c r="T101" s="44"/>
      <c r="U101" s="44"/>
    </row>
    <row r="102" spans="1:21" x14ac:dyDescent="0.3">
      <c r="A102" s="37" t="s">
        <v>162</v>
      </c>
      <c r="B102" s="38" t="s">
        <v>889</v>
      </c>
      <c r="C102" s="46" t="s">
        <v>470</v>
      </c>
      <c r="D102" s="47" t="s">
        <v>1897</v>
      </c>
      <c r="E102" s="48" t="s">
        <v>1898</v>
      </c>
      <c r="F102" s="48" t="s">
        <v>4960</v>
      </c>
      <c r="G102" s="166" t="str">
        <f t="shared" si="53"/>
        <v>gongu</v>
      </c>
      <c r="H102" s="159" t="str">
        <f t="shared" si="54"/>
        <v>gúngu</v>
      </c>
      <c r="I102" s="159" t="str">
        <f t="shared" si="55"/>
        <v>gungu</v>
      </c>
      <c r="J102" s="73" t="s">
        <v>5813</v>
      </c>
      <c r="K102" s="141" t="s">
        <v>5814</v>
      </c>
      <c r="L102" s="141" t="s">
        <v>5815</v>
      </c>
      <c r="M102" s="46"/>
      <c r="N102" s="164"/>
      <c r="O102" s="46"/>
      <c r="P102" s="46"/>
      <c r="Q102" s="37"/>
      <c r="R102" s="50"/>
      <c r="S102" s="50"/>
      <c r="T102" s="44"/>
      <c r="U102" s="44"/>
    </row>
    <row r="103" spans="1:21" x14ac:dyDescent="0.3">
      <c r="A103" s="63" t="s">
        <v>164</v>
      </c>
      <c r="B103" s="38" t="s">
        <v>569</v>
      </c>
      <c r="C103" s="46" t="s">
        <v>1085</v>
      </c>
      <c r="D103" s="47" t="s">
        <v>1905</v>
      </c>
      <c r="E103" s="48" t="s">
        <v>1906</v>
      </c>
      <c r="F103" s="48" t="s">
        <v>4993</v>
      </c>
      <c r="G103" s="166" t="str">
        <f>_xlfn.CONCAT(A103,"u")</f>
        <v>gouu</v>
      </c>
      <c r="H103" s="159" t="str">
        <f>_xlfn.CONCAT(LEFT(E103,LEN(E103)-1),"u")</f>
        <v>gôvu</v>
      </c>
      <c r="I103" s="159" t="str">
        <f>_xlfn.CONCAT(LEFT(F103,LEN(F103)-1),"u")</f>
        <v>govu</v>
      </c>
      <c r="J103" s="73" t="s">
        <v>5460</v>
      </c>
      <c r="K103" s="141" t="s">
        <v>5461</v>
      </c>
      <c r="L103" s="141" t="s">
        <v>6023</v>
      </c>
      <c r="M103" s="46"/>
      <c r="N103" s="164"/>
      <c r="O103" s="46"/>
      <c r="P103" s="46"/>
      <c r="Q103" s="37"/>
      <c r="R103" s="50"/>
      <c r="S103" s="50"/>
      <c r="T103" s="44"/>
      <c r="U103" s="44"/>
    </row>
    <row r="104" spans="1:21" x14ac:dyDescent="0.3">
      <c r="A104" s="37" t="s">
        <v>75</v>
      </c>
      <c r="B104" s="38" t="s">
        <v>570</v>
      </c>
      <c r="C104" s="46" t="s">
        <v>75</v>
      </c>
      <c r="D104" s="47" t="s">
        <v>1913</v>
      </c>
      <c r="E104" s="48" t="s">
        <v>1914</v>
      </c>
      <c r="F104" s="48" t="s">
        <v>1913</v>
      </c>
      <c r="G104" s="166" t="str">
        <f>_xlfn.CONCAT(A104,"ju")</f>
        <v>guju</v>
      </c>
      <c r="H104" s="159" t="str">
        <f>_xlfn.CONCAT(B104,"ju")</f>
        <v>gúju</v>
      </c>
      <c r="I104" s="159" t="str">
        <f>_xlfn.CONCAT(C104,"ju")</f>
        <v>guju</v>
      </c>
      <c r="J104" s="73" t="s">
        <v>5103</v>
      </c>
      <c r="K104" s="141" t="s">
        <v>5104</v>
      </c>
      <c r="L104" s="141" t="s">
        <v>5103</v>
      </c>
      <c r="M104" s="46"/>
      <c r="N104" s="164"/>
      <c r="O104" s="46"/>
      <c r="P104" s="46"/>
      <c r="Q104" s="37"/>
      <c r="R104" s="50"/>
      <c r="S104" s="50"/>
      <c r="T104" s="44"/>
      <c r="U104" s="44"/>
    </row>
    <row r="105" spans="1:21" x14ac:dyDescent="0.3">
      <c r="A105" s="37" t="s">
        <v>166</v>
      </c>
      <c r="B105" s="38" t="s">
        <v>571</v>
      </c>
      <c r="C105" s="46" t="str">
        <f>B105</f>
        <v>gu̯á</v>
      </c>
      <c r="D105" s="47" t="s">
        <v>1919</v>
      </c>
      <c r="E105" s="48" t="s">
        <v>1920</v>
      </c>
      <c r="F105" s="48" t="str">
        <f>E105</f>
        <v>gu̯ája</v>
      </c>
      <c r="G105" s="166" t="str">
        <f>_xlfn.CONCAT(A105,"ju")</f>
        <v>guaju</v>
      </c>
      <c r="H105" s="159" t="str">
        <f>_xlfn.CONCAT(B105,"ju")</f>
        <v>gu̯áju</v>
      </c>
      <c r="I105" s="159" t="str">
        <f>H105</f>
        <v>gu̯áju</v>
      </c>
      <c r="J105" s="73" t="s">
        <v>5105</v>
      </c>
      <c r="K105" s="141" t="s">
        <v>5106</v>
      </c>
      <c r="L105" s="141" t="str">
        <f>K105</f>
        <v>gu̯ájski</v>
      </c>
      <c r="M105" s="46" t="s">
        <v>5979</v>
      </c>
      <c r="N105" s="164"/>
      <c r="O105" s="46"/>
      <c r="P105" s="46"/>
      <c r="Q105" s="37"/>
      <c r="R105" s="50"/>
      <c r="S105" s="50"/>
      <c r="T105" s="44"/>
      <c r="U105" s="44"/>
    </row>
    <row r="106" spans="1:21" x14ac:dyDescent="0.3">
      <c r="A106" s="37" t="s">
        <v>167</v>
      </c>
      <c r="B106" s="38" t="s">
        <v>572</v>
      </c>
      <c r="C106" s="46" t="s">
        <v>834</v>
      </c>
      <c r="D106" s="47" t="s">
        <v>1926</v>
      </c>
      <c r="E106" s="48" t="s">
        <v>1920</v>
      </c>
      <c r="F106" s="48" t="s">
        <v>4827</v>
      </c>
      <c r="G106" s="166" t="str">
        <f>_xlfn.CONCAT(A106,"u")</f>
        <v>guaiu</v>
      </c>
      <c r="H106" s="159" t="str">
        <f>_xlfn.CONCAT(B106,"u")</f>
        <v>gu̯áju</v>
      </c>
      <c r="I106" s="159" t="str">
        <f>_xlfn.CONCAT(C106,"u")</f>
        <v>gu̯aju</v>
      </c>
      <c r="J106" s="73" t="s">
        <v>5107</v>
      </c>
      <c r="K106" s="141" t="s">
        <v>5106</v>
      </c>
      <c r="L106" s="141" t="s">
        <v>5710</v>
      </c>
      <c r="M106" s="46"/>
      <c r="N106" s="164"/>
      <c r="O106" s="46"/>
      <c r="P106" s="46"/>
      <c r="Q106" s="37"/>
      <c r="R106" s="50"/>
      <c r="S106" s="50"/>
      <c r="T106" s="44"/>
      <c r="U106" s="44"/>
    </row>
    <row r="107" spans="1:21" x14ac:dyDescent="0.3">
      <c r="A107" s="37" t="s">
        <v>168</v>
      </c>
      <c r="B107" s="38" t="s">
        <v>573</v>
      </c>
      <c r="C107" s="46" t="s">
        <v>835</v>
      </c>
      <c r="D107" s="47" t="s">
        <v>1930</v>
      </c>
      <c r="E107" s="48" t="s">
        <v>1931</v>
      </c>
      <c r="F107" s="48" t="s">
        <v>4828</v>
      </c>
      <c r="G107" s="166" t="str">
        <f t="shared" ref="G107:I108" si="56">_xlfn.CONCAT(A107,"u")</f>
        <v>guanu</v>
      </c>
      <c r="H107" s="159" t="str">
        <f t="shared" si="56"/>
        <v>gu̯ánu</v>
      </c>
      <c r="I107" s="159" t="str">
        <f t="shared" si="56"/>
        <v>gu̯anu</v>
      </c>
      <c r="J107" s="73" t="s">
        <v>5462</v>
      </c>
      <c r="K107" s="141" t="s">
        <v>5463</v>
      </c>
      <c r="L107" s="141" t="s">
        <v>5711</v>
      </c>
      <c r="M107" s="46"/>
      <c r="N107" s="164"/>
      <c r="O107" s="46"/>
      <c r="P107" s="46"/>
      <c r="Q107" s="37"/>
      <c r="R107" s="50"/>
      <c r="S107" s="50"/>
      <c r="T107" s="44"/>
      <c r="U107" s="44"/>
    </row>
    <row r="108" spans="1:21" x14ac:dyDescent="0.3">
      <c r="A108" s="37" t="s">
        <v>169</v>
      </c>
      <c r="B108" s="38" t="s">
        <v>1142</v>
      </c>
      <c r="C108" s="46" t="s">
        <v>890</v>
      </c>
      <c r="D108" s="47" t="s">
        <v>1938</v>
      </c>
      <c r="E108" s="48" t="s">
        <v>1939</v>
      </c>
      <c r="F108" s="48" t="s">
        <v>4829</v>
      </c>
      <c r="G108" s="166" t="str">
        <f t="shared" si="56"/>
        <v>guangu</v>
      </c>
      <c r="H108" s="159" t="str">
        <f t="shared" si="56"/>
        <v>gu̯ángu</v>
      </c>
      <c r="I108" s="159" t="str">
        <f t="shared" si="56"/>
        <v>gu̯angu</v>
      </c>
      <c r="J108" s="73" t="s">
        <v>5816</v>
      </c>
      <c r="K108" s="141" t="s">
        <v>5817</v>
      </c>
      <c r="L108" s="141" t="s">
        <v>5818</v>
      </c>
      <c r="M108" s="46"/>
      <c r="N108" s="164"/>
      <c r="O108" s="46"/>
      <c r="P108" s="46"/>
      <c r="Q108" s="37"/>
      <c r="R108" s="50"/>
      <c r="S108" s="50"/>
      <c r="T108" s="44"/>
      <c r="U108" s="44"/>
    </row>
    <row r="109" spans="1:21" ht="14.4" x14ac:dyDescent="0.3">
      <c r="A109" s="57" t="s">
        <v>172</v>
      </c>
      <c r="B109" s="58" t="s">
        <v>575</v>
      </c>
      <c r="C109" s="58" t="s">
        <v>1001</v>
      </c>
      <c r="D109" s="59" t="s">
        <v>4260</v>
      </c>
      <c r="E109" s="139" t="s">
        <v>4261</v>
      </c>
      <c r="F109" s="139" t="s">
        <v>4891</v>
      </c>
      <c r="G109" s="166" t="str">
        <f t="shared" ref="G109:I110" si="57">_xlfn.CONCAT(A109,"u")</f>
        <v>guiu</v>
      </c>
      <c r="H109" s="159" t="str">
        <f t="shared" si="57"/>
        <v>gu̯êju</v>
      </c>
      <c r="I109" s="159" t="str">
        <f t="shared" si="57"/>
        <v>gu̯eju</v>
      </c>
      <c r="J109" s="142" t="s">
        <v>5108</v>
      </c>
      <c r="K109" s="143" t="s">
        <v>5109</v>
      </c>
      <c r="L109" s="143" t="s">
        <v>5110</v>
      </c>
      <c r="M109" s="58"/>
      <c r="N109" s="165"/>
      <c r="O109" s="58"/>
      <c r="P109" s="58"/>
      <c r="Q109" s="58"/>
      <c r="R109" s="58"/>
      <c r="S109" s="58"/>
      <c r="T109" s="44"/>
      <c r="U109" s="44"/>
    </row>
    <row r="110" spans="1:21" x14ac:dyDescent="0.3">
      <c r="A110" s="37" t="s">
        <v>173</v>
      </c>
      <c r="B110" s="38" t="s">
        <v>576</v>
      </c>
      <c r="C110" s="46" t="s">
        <v>173</v>
      </c>
      <c r="D110" s="47" t="s">
        <v>1946</v>
      </c>
      <c r="E110" s="48" t="s">
        <v>1947</v>
      </c>
      <c r="F110" s="48" t="s">
        <v>1946</v>
      </c>
      <c r="G110" s="166" t="str">
        <f t="shared" si="57"/>
        <v>gunu</v>
      </c>
      <c r="H110" s="159" t="str">
        <f t="shared" si="57"/>
        <v>gúnu</v>
      </c>
      <c r="I110" s="159" t="str">
        <f t="shared" si="57"/>
        <v>gunu</v>
      </c>
      <c r="J110" s="73" t="s">
        <v>5464</v>
      </c>
      <c r="K110" s="141" t="s">
        <v>5465</v>
      </c>
      <c r="L110" s="141" t="s">
        <v>5464</v>
      </c>
      <c r="M110" s="46"/>
      <c r="N110" s="164"/>
      <c r="O110" s="46"/>
      <c r="P110" s="46"/>
      <c r="Q110" s="37"/>
      <c r="R110" s="50"/>
      <c r="S110" s="50"/>
      <c r="T110" s="44"/>
      <c r="U110" s="44"/>
    </row>
    <row r="111" spans="1:21" x14ac:dyDescent="0.3">
      <c r="A111" s="37" t="s">
        <v>145</v>
      </c>
      <c r="B111" s="38" t="s">
        <v>577</v>
      </c>
      <c r="C111" s="46" t="s">
        <v>1103</v>
      </c>
      <c r="D111" s="47" t="s">
        <v>1954</v>
      </c>
      <c r="E111" s="48" t="s">
        <v>1955</v>
      </c>
      <c r="F111" s="48" t="s">
        <v>4942</v>
      </c>
      <c r="G111" s="166" t="str">
        <f>_xlfn.CONCAT(A111,"ju")</f>
        <v>guoju</v>
      </c>
      <c r="H111" s="159" t="str">
        <f>_xlfn.CONCAT(B111,"ju")</f>
        <v>gu̯óju</v>
      </c>
      <c r="I111" s="159" t="str">
        <f>_xlfn.CONCAT(C111,"ju")</f>
        <v>gu̯oju</v>
      </c>
      <c r="J111" s="73" t="s">
        <v>5111</v>
      </c>
      <c r="K111" s="141" t="s">
        <v>5112</v>
      </c>
      <c r="L111" s="141" t="s">
        <v>5113</v>
      </c>
      <c r="M111" s="46"/>
      <c r="N111" s="164"/>
      <c r="O111" s="46"/>
      <c r="P111" s="46"/>
      <c r="Q111" s="37"/>
      <c r="R111" s="50"/>
      <c r="S111" s="50"/>
      <c r="T111" s="44"/>
      <c r="U111" s="44"/>
    </row>
    <row r="112" spans="1:21" x14ac:dyDescent="0.3">
      <c r="A112" s="37" t="s">
        <v>176</v>
      </c>
      <c r="B112" s="38" t="s">
        <v>578</v>
      </c>
      <c r="C112" s="46" t="str">
        <f>B112</f>
        <v>há</v>
      </c>
      <c r="D112" s="47" t="s">
        <v>1962</v>
      </c>
      <c r="E112" s="48" t="s">
        <v>1963</v>
      </c>
      <c r="F112" s="48" t="str">
        <f>E112</f>
        <v>hája</v>
      </c>
      <c r="G112" s="166" t="str">
        <f>_xlfn.CONCAT(A112,"ju")</f>
        <v>haju</v>
      </c>
      <c r="H112" s="159" t="str">
        <f>_xlfn.CONCAT(B112,"ju")</f>
        <v>háju</v>
      </c>
      <c r="I112" s="159" t="str">
        <f>H112</f>
        <v>háju</v>
      </c>
      <c r="J112" s="73" t="s">
        <v>5114</v>
      </c>
      <c r="K112" s="141" t="s">
        <v>5115</v>
      </c>
      <c r="L112" s="141" t="str">
        <f>K112</f>
        <v>hájski</v>
      </c>
      <c r="M112" s="46" t="s">
        <v>5979</v>
      </c>
      <c r="N112" s="164"/>
      <c r="O112" s="46"/>
      <c r="P112" s="46"/>
      <c r="Q112" s="37"/>
      <c r="R112" s="50"/>
      <c r="S112" s="50"/>
      <c r="T112" s="44"/>
      <c r="U112" s="44"/>
    </row>
    <row r="113" spans="1:21" x14ac:dyDescent="0.3">
      <c r="A113" s="37" t="s">
        <v>177</v>
      </c>
      <c r="B113" s="38" t="s">
        <v>579</v>
      </c>
      <c r="C113" s="46" t="s">
        <v>836</v>
      </c>
      <c r="D113" s="47" t="s">
        <v>1970</v>
      </c>
      <c r="E113" s="48" t="s">
        <v>1963</v>
      </c>
      <c r="F113" s="48" t="s">
        <v>1962</v>
      </c>
      <c r="G113" s="166" t="str">
        <f>_xlfn.CONCAT(A113,"u")</f>
        <v>haiu</v>
      </c>
      <c r="H113" s="159" t="str">
        <f>_xlfn.CONCAT(B113,"u")</f>
        <v>háju</v>
      </c>
      <c r="I113" s="159" t="str">
        <f>_xlfn.CONCAT(C113,"u")</f>
        <v>haju</v>
      </c>
      <c r="J113" s="73" t="s">
        <v>5116</v>
      </c>
      <c r="K113" s="141" t="s">
        <v>5115</v>
      </c>
      <c r="L113" s="141" t="s">
        <v>5114</v>
      </c>
      <c r="M113" s="46"/>
      <c r="N113" s="164"/>
      <c r="O113" s="46"/>
      <c r="P113" s="46"/>
      <c r="Q113" s="37"/>
      <c r="R113" s="50"/>
      <c r="S113" s="50"/>
      <c r="T113" s="44"/>
      <c r="U113" s="44"/>
    </row>
    <row r="114" spans="1:21" x14ac:dyDescent="0.3">
      <c r="A114" s="37" t="s">
        <v>179</v>
      </c>
      <c r="B114" s="38" t="s">
        <v>435</v>
      </c>
      <c r="C114" s="46" t="s">
        <v>179</v>
      </c>
      <c r="D114" s="47" t="s">
        <v>1974</v>
      </c>
      <c r="E114" s="48" t="s">
        <v>1975</v>
      </c>
      <c r="F114" s="48" t="s">
        <v>1974</v>
      </c>
      <c r="G114" s="166" t="str">
        <f t="shared" ref="G114:I115" si="58">_xlfn.CONCAT(A114,"u")</f>
        <v>hanu</v>
      </c>
      <c r="H114" s="159" t="str">
        <f t="shared" si="58"/>
        <v>hánu</v>
      </c>
      <c r="I114" s="159" t="str">
        <f t="shared" si="58"/>
        <v>hanu</v>
      </c>
      <c r="J114" s="73" t="s">
        <v>5466</v>
      </c>
      <c r="K114" s="141" t="s">
        <v>5467</v>
      </c>
      <c r="L114" s="141" t="s">
        <v>5466</v>
      </c>
      <c r="M114" s="46"/>
      <c r="N114" s="164"/>
      <c r="O114" s="46"/>
      <c r="P114" s="46"/>
      <c r="Q114" s="37"/>
      <c r="R114" s="50"/>
      <c r="S114" s="50"/>
      <c r="T114" s="44"/>
      <c r="U114" s="44"/>
    </row>
    <row r="115" spans="1:21" x14ac:dyDescent="0.3">
      <c r="A115" s="37" t="s">
        <v>181</v>
      </c>
      <c r="B115" s="38" t="s">
        <v>462</v>
      </c>
      <c r="C115" s="46" t="s">
        <v>181</v>
      </c>
      <c r="D115" s="47" t="s">
        <v>1982</v>
      </c>
      <c r="E115" s="48" t="s">
        <v>1983</v>
      </c>
      <c r="F115" s="48" t="s">
        <v>1982</v>
      </c>
      <c r="G115" s="166" t="str">
        <f t="shared" si="58"/>
        <v>hangu</v>
      </c>
      <c r="H115" s="159" t="str">
        <f t="shared" si="58"/>
        <v>hángu</v>
      </c>
      <c r="I115" s="159" t="str">
        <f t="shared" si="58"/>
        <v>hangu</v>
      </c>
      <c r="J115" s="73" t="s">
        <v>5819</v>
      </c>
      <c r="K115" s="141" t="s">
        <v>5820</v>
      </c>
      <c r="L115" s="141" t="s">
        <v>5819</v>
      </c>
      <c r="M115" s="46"/>
      <c r="N115" s="164"/>
      <c r="O115" s="46"/>
      <c r="P115" s="46"/>
      <c r="Q115" s="37"/>
      <c r="R115" s="50"/>
      <c r="S115" s="50"/>
      <c r="T115" s="44"/>
      <c r="U115" s="44"/>
    </row>
    <row r="116" spans="1:21" x14ac:dyDescent="0.3">
      <c r="A116" s="52" t="s">
        <v>182</v>
      </c>
      <c r="B116" s="53" t="s">
        <v>1177</v>
      </c>
      <c r="C116" s="54" t="s">
        <v>182</v>
      </c>
      <c r="D116" s="47" t="s">
        <v>1990</v>
      </c>
      <c r="E116" s="48" t="s">
        <v>1991</v>
      </c>
      <c r="F116" s="48" t="s">
        <v>1990</v>
      </c>
      <c r="G116" s="166" t="str">
        <f>_xlfn.CONCAT(LEFT(A116,(LEN(A116)-1)),"u")</f>
        <v>hau</v>
      </c>
      <c r="H116" s="159" t="str">
        <f t="shared" ref="H116" si="59">_xlfn.CONCAT(LEFT(B116,(LEN(B116)-1)),"u")</f>
        <v>háu</v>
      </c>
      <c r="I116" s="159" t="str">
        <f t="shared" ref="I116" si="60">_xlfn.CONCAT(LEFT(C116,(LEN(C116)-1)),"u")</f>
        <v>hau</v>
      </c>
      <c r="J116" s="73" t="s">
        <v>5468</v>
      </c>
      <c r="K116" s="141" t="s">
        <v>5469</v>
      </c>
      <c r="L116" s="141" t="s">
        <v>5468</v>
      </c>
      <c r="M116" s="46"/>
      <c r="N116" s="164"/>
      <c r="O116" s="46"/>
      <c r="P116" s="46"/>
      <c r="Q116" s="52"/>
      <c r="R116" s="56"/>
      <c r="S116" s="56"/>
      <c r="T116" s="44"/>
      <c r="U116" s="44"/>
    </row>
    <row r="117" spans="1:21" x14ac:dyDescent="0.3">
      <c r="A117" s="37" t="s">
        <v>29</v>
      </c>
      <c r="B117" s="38" t="s">
        <v>3884</v>
      </c>
      <c r="C117" s="46" t="str">
        <f>B117</f>
        <v>hê</v>
      </c>
      <c r="D117" s="47" t="s">
        <v>1996</v>
      </c>
      <c r="E117" s="48" t="s">
        <v>4024</v>
      </c>
      <c r="F117" s="48" t="str">
        <f>E117</f>
        <v>hêja</v>
      </c>
      <c r="G117" s="166" t="str">
        <f>_xlfn.CONCAT(A117,"ju")</f>
        <v>heju</v>
      </c>
      <c r="H117" s="159" t="str">
        <f>_xlfn.CONCAT(B117,"ju")</f>
        <v>hêju</v>
      </c>
      <c r="I117" s="159" t="str">
        <f>_xlfn.CONCAT(C117,"ju")</f>
        <v>hêju</v>
      </c>
      <c r="J117" s="73" t="s">
        <v>5117</v>
      </c>
      <c r="K117" s="141" t="s">
        <v>5118</v>
      </c>
      <c r="L117" s="141" t="str">
        <f>K117</f>
        <v>hêjski</v>
      </c>
      <c r="M117" s="46" t="s">
        <v>5986</v>
      </c>
      <c r="N117" s="164"/>
      <c r="O117" s="46"/>
      <c r="P117" s="46"/>
      <c r="Q117" s="37"/>
      <c r="R117" s="50"/>
      <c r="S117" s="50"/>
      <c r="T117" s="44"/>
      <c r="U117" s="44"/>
    </row>
    <row r="118" spans="1:21" ht="14.4" x14ac:dyDescent="0.3">
      <c r="A118" s="57" t="s">
        <v>183</v>
      </c>
      <c r="B118" s="58" t="s">
        <v>582</v>
      </c>
      <c r="C118" s="58" t="s">
        <v>1002</v>
      </c>
      <c r="D118" s="59" t="s">
        <v>4190</v>
      </c>
      <c r="E118" s="139" t="s">
        <v>4024</v>
      </c>
      <c r="F118" s="139" t="s">
        <v>1996</v>
      </c>
      <c r="G118" s="166" t="str">
        <f t="shared" ref="G118" si="61">_xlfn.CONCAT(A118,"u")</f>
        <v>heiu</v>
      </c>
      <c r="H118" s="159" t="str">
        <f t="shared" ref="H118" si="62">_xlfn.CONCAT(B118,"u")</f>
        <v>hêju</v>
      </c>
      <c r="I118" s="159" t="str">
        <f t="shared" ref="I118" si="63">_xlfn.CONCAT(C118,"u")</f>
        <v>heju</v>
      </c>
      <c r="J118" s="142" t="s">
        <v>5119</v>
      </c>
      <c r="K118" s="143" t="s">
        <v>5118</v>
      </c>
      <c r="L118" s="143" t="s">
        <v>5117</v>
      </c>
      <c r="M118" s="58"/>
      <c r="N118" s="165"/>
      <c r="O118" s="58"/>
      <c r="P118" s="58"/>
      <c r="Q118" s="58"/>
      <c r="R118" s="58"/>
      <c r="S118" s="58"/>
      <c r="T118" s="44"/>
      <c r="U118" s="44"/>
    </row>
    <row r="119" spans="1:21" x14ac:dyDescent="0.3">
      <c r="A119" s="37" t="s">
        <v>184</v>
      </c>
      <c r="B119" s="38" t="s">
        <v>3885</v>
      </c>
      <c r="C119" s="46" t="s">
        <v>184</v>
      </c>
      <c r="D119" s="47" t="s">
        <v>2003</v>
      </c>
      <c r="E119" s="48" t="s">
        <v>4028</v>
      </c>
      <c r="F119" s="48" t="s">
        <v>2003</v>
      </c>
      <c r="G119" s="166" t="str">
        <f>_xlfn.CONCAT(A119,"u")</f>
        <v>henu</v>
      </c>
      <c r="H119" s="159" t="str">
        <f>_xlfn.CONCAT(B119,"u")</f>
        <v>hênu</v>
      </c>
      <c r="I119" s="159" t="str">
        <f>_xlfn.CONCAT(C119,"u")</f>
        <v>henu</v>
      </c>
      <c r="J119" s="73" t="s">
        <v>5470</v>
      </c>
      <c r="K119" s="141" t="s">
        <v>5471</v>
      </c>
      <c r="L119" s="141" t="s">
        <v>5470</v>
      </c>
      <c r="M119" s="46"/>
      <c r="N119" s="164"/>
      <c r="O119" s="46"/>
      <c r="P119" s="46"/>
      <c r="Q119" s="37"/>
      <c r="R119" s="50"/>
      <c r="S119" s="50"/>
      <c r="T119" s="44"/>
      <c r="U119" s="44"/>
    </row>
    <row r="120" spans="1:21" x14ac:dyDescent="0.3">
      <c r="A120" s="37" t="s">
        <v>185</v>
      </c>
      <c r="B120" s="38" t="s">
        <v>3886</v>
      </c>
      <c r="C120" s="46" t="s">
        <v>185</v>
      </c>
      <c r="D120" s="47" t="s">
        <v>2010</v>
      </c>
      <c r="E120" s="48" t="s">
        <v>4032</v>
      </c>
      <c r="F120" s="48" t="s">
        <v>2010</v>
      </c>
      <c r="G120" s="166" t="str">
        <f t="shared" ref="G120:G121" si="64">_xlfn.CONCAT(A120,"u")</f>
        <v>hengu</v>
      </c>
      <c r="H120" s="159" t="str">
        <f t="shared" ref="H120:H121" si="65">_xlfn.CONCAT(B120,"u")</f>
        <v>hêngu</v>
      </c>
      <c r="I120" s="159" t="str">
        <f t="shared" ref="I120:I121" si="66">_xlfn.CONCAT(C120,"u")</f>
        <v>hengu</v>
      </c>
      <c r="J120" s="73" t="s">
        <v>5821</v>
      </c>
      <c r="K120" s="141" t="s">
        <v>5822</v>
      </c>
      <c r="L120" s="141" t="s">
        <v>5821</v>
      </c>
      <c r="M120" s="46"/>
      <c r="N120" s="164"/>
      <c r="O120" s="46"/>
      <c r="P120" s="46"/>
      <c r="Q120" s="37"/>
      <c r="R120" s="50"/>
      <c r="S120" s="50"/>
      <c r="T120" s="44"/>
      <c r="U120" s="44"/>
    </row>
    <row r="121" spans="1:21" x14ac:dyDescent="0.3">
      <c r="A121" s="37" t="s">
        <v>107</v>
      </c>
      <c r="B121" s="38" t="s">
        <v>892</v>
      </c>
      <c r="C121" s="46" t="s">
        <v>471</v>
      </c>
      <c r="D121" s="47" t="s">
        <v>2017</v>
      </c>
      <c r="E121" s="48" t="s">
        <v>2018</v>
      </c>
      <c r="F121" s="48" t="s">
        <v>4961</v>
      </c>
      <c r="G121" s="166" t="str">
        <f t="shared" si="64"/>
        <v>hongu</v>
      </c>
      <c r="H121" s="159" t="str">
        <f t="shared" si="65"/>
        <v>húngu</v>
      </c>
      <c r="I121" s="159" t="str">
        <f t="shared" si="66"/>
        <v>hungu</v>
      </c>
      <c r="J121" s="73" t="s">
        <v>5823</v>
      </c>
      <c r="K121" s="141" t="s">
        <v>5824</v>
      </c>
      <c r="L121" s="141" t="s">
        <v>5825</v>
      </c>
      <c r="M121" s="46"/>
      <c r="N121" s="164"/>
      <c r="O121" s="46"/>
      <c r="P121" s="46"/>
      <c r="Q121" s="37"/>
      <c r="R121" s="50"/>
      <c r="S121" s="50"/>
      <c r="T121" s="44"/>
      <c r="U121" s="44"/>
    </row>
    <row r="122" spans="1:21" x14ac:dyDescent="0.3">
      <c r="A122" s="63" t="s">
        <v>186</v>
      </c>
      <c r="B122" s="38" t="s">
        <v>586</v>
      </c>
      <c r="C122" s="46" t="s">
        <v>1086</v>
      </c>
      <c r="D122" s="47" t="s">
        <v>2025</v>
      </c>
      <c r="E122" s="48" t="s">
        <v>2026</v>
      </c>
      <c r="F122" s="48" t="s">
        <v>4994</v>
      </c>
      <c r="G122" s="166" t="str">
        <f>_xlfn.CONCAT(A122,"u")</f>
        <v>houu</v>
      </c>
      <c r="H122" s="159" t="str">
        <f>_xlfn.CONCAT(LEFT(E122,LEN(E122)-1),"u")</f>
        <v>hôvu</v>
      </c>
      <c r="I122" s="159" t="str">
        <f>_xlfn.CONCAT(LEFT(F122,LEN(F122)-1),"u")</f>
        <v>hovu</v>
      </c>
      <c r="J122" s="73" t="s">
        <v>5472</v>
      </c>
      <c r="K122" s="141" t="s">
        <v>5473</v>
      </c>
      <c r="L122" s="141" t="s">
        <v>6024</v>
      </c>
      <c r="M122" s="46"/>
      <c r="N122" s="164"/>
      <c r="O122" s="46"/>
      <c r="P122" s="46"/>
      <c r="Q122" s="37"/>
      <c r="R122" s="50"/>
      <c r="S122" s="50"/>
      <c r="T122" s="44"/>
      <c r="U122" s="44"/>
    </row>
    <row r="123" spans="1:21" x14ac:dyDescent="0.3">
      <c r="A123" s="37" t="s">
        <v>22</v>
      </c>
      <c r="B123" s="38" t="s">
        <v>432</v>
      </c>
      <c r="C123" s="46" t="s">
        <v>22</v>
      </c>
      <c r="D123" s="47" t="s">
        <v>2033</v>
      </c>
      <c r="E123" s="48" t="s">
        <v>2034</v>
      </c>
      <c r="F123" s="48" t="s">
        <v>2033</v>
      </c>
      <c r="G123" s="166" t="str">
        <f>_xlfn.CONCAT(A123,"ju")</f>
        <v>huju</v>
      </c>
      <c r="H123" s="159" t="str">
        <f>_xlfn.CONCAT(B123,"ju")</f>
        <v>húju</v>
      </c>
      <c r="I123" s="159" t="str">
        <f>_xlfn.CONCAT(C123,"ju")</f>
        <v>huju</v>
      </c>
      <c r="J123" s="73" t="s">
        <v>5120</v>
      </c>
      <c r="K123" s="141" t="s">
        <v>5121</v>
      </c>
      <c r="L123" s="141" t="s">
        <v>5120</v>
      </c>
      <c r="M123" s="46"/>
      <c r="N123" s="164"/>
      <c r="O123" s="46"/>
      <c r="P123" s="46"/>
      <c r="Q123" s="37"/>
      <c r="R123" s="50"/>
      <c r="S123" s="50"/>
      <c r="T123" s="44"/>
      <c r="U123" s="44"/>
    </row>
    <row r="124" spans="1:21" x14ac:dyDescent="0.3">
      <c r="A124" s="37" t="s">
        <v>98</v>
      </c>
      <c r="B124" s="38" t="s">
        <v>587</v>
      </c>
      <c r="C124" s="46" t="str">
        <f>B124</f>
        <v>hu̯á</v>
      </c>
      <c r="D124" s="47" t="s">
        <v>2039</v>
      </c>
      <c r="E124" s="48" t="s">
        <v>2040</v>
      </c>
      <c r="F124" s="48" t="str">
        <f>E124</f>
        <v>hu̯ája</v>
      </c>
      <c r="G124" s="166" t="str">
        <f>_xlfn.CONCAT(A124,"ju")</f>
        <v>huaju</v>
      </c>
      <c r="H124" s="159" t="str">
        <f>_xlfn.CONCAT(B124,"ju")</f>
        <v>hu̯áju</v>
      </c>
      <c r="I124" s="159" t="str">
        <f>H124</f>
        <v>hu̯áju</v>
      </c>
      <c r="J124" s="73" t="s">
        <v>5122</v>
      </c>
      <c r="K124" s="141" t="s">
        <v>5123</v>
      </c>
      <c r="L124" s="141" t="str">
        <f>K124</f>
        <v>hu̯ájski</v>
      </c>
      <c r="M124" s="46" t="s">
        <v>5979</v>
      </c>
      <c r="N124" s="164"/>
      <c r="O124" s="46"/>
      <c r="P124" s="46"/>
      <c r="Q124" s="37"/>
      <c r="R124" s="50"/>
      <c r="S124" s="50"/>
      <c r="T124" s="44"/>
      <c r="U124" s="44"/>
    </row>
    <row r="125" spans="1:21" x14ac:dyDescent="0.3">
      <c r="A125" s="37" t="s">
        <v>188</v>
      </c>
      <c r="B125" s="38" t="s">
        <v>588</v>
      </c>
      <c r="C125" s="46" t="s">
        <v>838</v>
      </c>
      <c r="D125" s="47" t="s">
        <v>2046</v>
      </c>
      <c r="E125" s="48" t="s">
        <v>2040</v>
      </c>
      <c r="F125" s="48" t="s">
        <v>4830</v>
      </c>
      <c r="G125" s="166" t="str">
        <f>_xlfn.CONCAT(A125,"u")</f>
        <v>huaiu</v>
      </c>
      <c r="H125" s="159" t="str">
        <f>_xlfn.CONCAT(B125,"u")</f>
        <v>hu̯áju</v>
      </c>
      <c r="I125" s="159" t="str">
        <f>_xlfn.CONCAT(C125,"u")</f>
        <v>hu̯aju</v>
      </c>
      <c r="J125" s="73" t="s">
        <v>5124</v>
      </c>
      <c r="K125" s="141" t="s">
        <v>5123</v>
      </c>
      <c r="L125" s="141" t="s">
        <v>5712</v>
      </c>
      <c r="M125" s="46"/>
      <c r="N125" s="164"/>
      <c r="O125" s="46"/>
      <c r="P125" s="46"/>
      <c r="Q125" s="37"/>
      <c r="R125" s="50"/>
      <c r="S125" s="50"/>
      <c r="T125" s="44"/>
      <c r="U125" s="44"/>
    </row>
    <row r="126" spans="1:21" x14ac:dyDescent="0.3">
      <c r="A126" s="37" t="s">
        <v>189</v>
      </c>
      <c r="B126" s="38" t="s">
        <v>589</v>
      </c>
      <c r="C126" s="46" t="s">
        <v>839</v>
      </c>
      <c r="D126" s="47" t="s">
        <v>2050</v>
      </c>
      <c r="E126" s="48" t="s">
        <v>2051</v>
      </c>
      <c r="F126" s="48" t="s">
        <v>4831</v>
      </c>
      <c r="G126" s="166" t="str">
        <f t="shared" ref="G126:I127" si="67">_xlfn.CONCAT(A126,"u")</f>
        <v>huanu</v>
      </c>
      <c r="H126" s="159" t="str">
        <f t="shared" si="67"/>
        <v>hu̯ánu</v>
      </c>
      <c r="I126" s="159" t="str">
        <f t="shared" si="67"/>
        <v>hu̯anu</v>
      </c>
      <c r="J126" s="73" t="s">
        <v>5474</v>
      </c>
      <c r="K126" s="141" t="s">
        <v>5475</v>
      </c>
      <c r="L126" s="141" t="s">
        <v>5713</v>
      </c>
      <c r="M126" s="46"/>
      <c r="N126" s="164"/>
      <c r="O126" s="46"/>
      <c r="P126" s="46"/>
      <c r="Q126" s="37"/>
      <c r="R126" s="50"/>
      <c r="S126" s="50"/>
      <c r="T126" s="44"/>
      <c r="U126" s="44"/>
    </row>
    <row r="127" spans="1:21" x14ac:dyDescent="0.3">
      <c r="A127" s="37" t="s">
        <v>190</v>
      </c>
      <c r="B127" s="38" t="s">
        <v>1143</v>
      </c>
      <c r="C127" s="46" t="s">
        <v>893</v>
      </c>
      <c r="D127" s="47" t="s">
        <v>2058</v>
      </c>
      <c r="E127" s="48" t="s">
        <v>2059</v>
      </c>
      <c r="F127" s="48" t="s">
        <v>4832</v>
      </c>
      <c r="G127" s="166" t="str">
        <f t="shared" si="67"/>
        <v>huangu</v>
      </c>
      <c r="H127" s="159" t="str">
        <f t="shared" si="67"/>
        <v>hu̯ángu</v>
      </c>
      <c r="I127" s="159" t="str">
        <f t="shared" si="67"/>
        <v>hu̯angu</v>
      </c>
      <c r="J127" s="73" t="s">
        <v>5826</v>
      </c>
      <c r="K127" s="141" t="s">
        <v>5827</v>
      </c>
      <c r="L127" s="141" t="s">
        <v>5828</v>
      </c>
      <c r="M127" s="46"/>
      <c r="N127" s="164"/>
      <c r="O127" s="46"/>
      <c r="P127" s="46"/>
      <c r="Q127" s="37"/>
      <c r="R127" s="50"/>
      <c r="S127" s="50"/>
      <c r="T127" s="44"/>
      <c r="U127" s="44"/>
    </row>
    <row r="128" spans="1:21" ht="14.4" x14ac:dyDescent="0.3">
      <c r="A128" s="57" t="s">
        <v>192</v>
      </c>
      <c r="B128" s="58" t="s">
        <v>591</v>
      </c>
      <c r="C128" s="58" t="s">
        <v>1003</v>
      </c>
      <c r="D128" s="59" t="s">
        <v>4268</v>
      </c>
      <c r="E128" s="139" t="s">
        <v>4269</v>
      </c>
      <c r="F128" s="139" t="s">
        <v>4892</v>
      </c>
      <c r="G128" s="166" t="str">
        <f t="shared" ref="G128:I129" si="68">_xlfn.CONCAT(A128,"u")</f>
        <v>huiu</v>
      </c>
      <c r="H128" s="159" t="str">
        <f t="shared" si="68"/>
        <v>hu̯êju</v>
      </c>
      <c r="I128" s="159" t="str">
        <f t="shared" si="68"/>
        <v>hu̯eju</v>
      </c>
      <c r="J128" s="142" t="s">
        <v>5125</v>
      </c>
      <c r="K128" s="143" t="s">
        <v>5126</v>
      </c>
      <c r="L128" s="143" t="s">
        <v>5127</v>
      </c>
      <c r="M128" s="58"/>
      <c r="N128" s="165"/>
      <c r="O128" s="58"/>
      <c r="P128" s="58"/>
      <c r="Q128" s="58"/>
      <c r="R128" s="58"/>
      <c r="S128" s="58"/>
      <c r="T128" s="44"/>
      <c r="U128" s="44"/>
    </row>
    <row r="129" spans="1:21" x14ac:dyDescent="0.3">
      <c r="A129" s="37" t="s">
        <v>193</v>
      </c>
      <c r="B129" s="38" t="s">
        <v>592</v>
      </c>
      <c r="C129" s="46" t="s">
        <v>193</v>
      </c>
      <c r="D129" s="47" t="s">
        <v>2066</v>
      </c>
      <c r="E129" s="48" t="s">
        <v>2067</v>
      </c>
      <c r="F129" s="48" t="s">
        <v>2066</v>
      </c>
      <c r="G129" s="166" t="str">
        <f t="shared" si="68"/>
        <v>hunu</v>
      </c>
      <c r="H129" s="159" t="str">
        <f t="shared" si="68"/>
        <v>húnu</v>
      </c>
      <c r="I129" s="159" t="str">
        <f t="shared" si="68"/>
        <v>hunu</v>
      </c>
      <c r="J129" s="73" t="s">
        <v>5476</v>
      </c>
      <c r="K129" s="141" t="s">
        <v>5477</v>
      </c>
      <c r="L129" s="141" t="s">
        <v>5476</v>
      </c>
      <c r="M129" s="46"/>
      <c r="N129" s="164"/>
      <c r="O129" s="46"/>
      <c r="P129" s="46"/>
      <c r="Q129" s="37"/>
      <c r="R129" s="50"/>
      <c r="S129" s="50"/>
      <c r="T129" s="44"/>
      <c r="U129" s="44"/>
    </row>
    <row r="130" spans="1:21" x14ac:dyDescent="0.3">
      <c r="A130" s="37" t="s">
        <v>194</v>
      </c>
      <c r="B130" s="38" t="s">
        <v>593</v>
      </c>
      <c r="C130" s="46" t="s">
        <v>1104</v>
      </c>
      <c r="D130" s="47" t="s">
        <v>2074</v>
      </c>
      <c r="E130" s="48" t="s">
        <v>2075</v>
      </c>
      <c r="F130" s="48" t="s">
        <v>4943</v>
      </c>
      <c r="G130" s="166" t="str">
        <f t="shared" ref="G130:G131" si="69">_xlfn.CONCAT(A130,"ju")</f>
        <v>huoju</v>
      </c>
      <c r="H130" s="159" t="str">
        <f t="shared" ref="H130:H131" si="70">_xlfn.CONCAT(B130,"ju")</f>
        <v>hu̯óju</v>
      </c>
      <c r="I130" s="159" t="str">
        <f t="shared" ref="I130:I131" si="71">_xlfn.CONCAT(C130,"ju")</f>
        <v>hu̯oju</v>
      </c>
      <c r="J130" s="73" t="s">
        <v>5128</v>
      </c>
      <c r="K130" s="141" t="s">
        <v>5129</v>
      </c>
      <c r="L130" s="141" t="s">
        <v>5130</v>
      </c>
      <c r="M130" s="46"/>
      <c r="N130" s="164"/>
      <c r="O130" s="46"/>
      <c r="P130" s="46"/>
      <c r="Q130" s="37"/>
      <c r="R130" s="50"/>
      <c r="S130" s="50"/>
      <c r="T130" s="44"/>
      <c r="U130" s="44"/>
    </row>
    <row r="131" spans="1:21" x14ac:dyDescent="0.3">
      <c r="A131" s="37" t="s">
        <v>56</v>
      </c>
      <c r="B131" s="38" t="s">
        <v>594</v>
      </c>
      <c r="C131" s="46" t="s">
        <v>1031</v>
      </c>
      <c r="D131" s="47" t="s">
        <v>2082</v>
      </c>
      <c r="E131" s="48" t="s">
        <v>2083</v>
      </c>
      <c r="F131" s="48" t="s">
        <v>4927</v>
      </c>
      <c r="G131" s="166" t="str">
        <f t="shared" si="69"/>
        <v>jiju</v>
      </c>
      <c r="H131" s="159" t="str">
        <f t="shared" si="70"/>
        <v>džíju</v>
      </c>
      <c r="I131" s="159" t="str">
        <f t="shared" si="71"/>
        <v>džiju</v>
      </c>
      <c r="J131" s="73" t="s">
        <v>5131</v>
      </c>
      <c r="K131" s="141" t="s">
        <v>5132</v>
      </c>
      <c r="L131" s="141" t="s">
        <v>5133</v>
      </c>
      <c r="M131" s="46"/>
      <c r="N131" s="164"/>
      <c r="O131" s="46"/>
      <c r="P131" s="46"/>
      <c r="Q131" s="37"/>
      <c r="R131" s="50"/>
      <c r="S131" s="50"/>
      <c r="T131" s="44"/>
      <c r="U131" s="44"/>
    </row>
    <row r="132" spans="1:21" x14ac:dyDescent="0.3">
      <c r="A132" s="37" t="s">
        <v>26</v>
      </c>
      <c r="B132" s="38" t="s">
        <v>595</v>
      </c>
      <c r="C132" s="46" t="str">
        <f>B132</f>
        <v>džjá</v>
      </c>
      <c r="D132" s="47" t="s">
        <v>2088</v>
      </c>
      <c r="E132" s="48" t="s">
        <v>2089</v>
      </c>
      <c r="F132" s="48" t="str">
        <f>E132</f>
        <v>džjája</v>
      </c>
      <c r="G132" s="166" t="str">
        <f>_xlfn.CONCAT(A132,"ju")</f>
        <v>jiaju</v>
      </c>
      <c r="H132" s="159" t="str">
        <f>_xlfn.CONCAT(B132,"ju")</f>
        <v>džjáju</v>
      </c>
      <c r="I132" s="159" t="str">
        <f>H132</f>
        <v>džjáju</v>
      </c>
      <c r="J132" s="73" t="s">
        <v>5134</v>
      </c>
      <c r="K132" s="141" t="s">
        <v>5135</v>
      </c>
      <c r="L132" s="141" t="str">
        <f>K132</f>
        <v>džjájski</v>
      </c>
      <c r="M132" s="46" t="s">
        <v>5979</v>
      </c>
      <c r="N132" s="164"/>
      <c r="O132" s="46"/>
      <c r="P132" s="46"/>
      <c r="Q132" s="37"/>
      <c r="R132" s="50"/>
      <c r="S132" s="50"/>
      <c r="T132" s="44"/>
      <c r="U132" s="44"/>
    </row>
    <row r="133" spans="1:21" x14ac:dyDescent="0.3">
      <c r="A133" s="37" t="s">
        <v>197</v>
      </c>
      <c r="B133" s="38" t="s">
        <v>596</v>
      </c>
      <c r="C133" s="46" t="s">
        <v>1004</v>
      </c>
      <c r="D133" s="47" t="s">
        <v>2095</v>
      </c>
      <c r="E133" s="48" t="s">
        <v>2096</v>
      </c>
      <c r="F133" s="48" t="s">
        <v>4893</v>
      </c>
      <c r="G133" s="166" t="str">
        <f t="shared" ref="G133:I134" si="72">_xlfn.CONCAT(A133,"u")</f>
        <v>jianu</v>
      </c>
      <c r="H133" s="159" t="str">
        <f t="shared" si="72"/>
        <v>džjênu</v>
      </c>
      <c r="I133" s="159" t="str">
        <f t="shared" si="72"/>
        <v>džjenu</v>
      </c>
      <c r="J133" s="73" t="s">
        <v>5478</v>
      </c>
      <c r="K133" s="141" t="s">
        <v>5479</v>
      </c>
      <c r="L133" s="141" t="s">
        <v>5480</v>
      </c>
      <c r="M133" s="46"/>
      <c r="N133" s="164"/>
      <c r="O133" s="46"/>
      <c r="P133" s="46"/>
      <c r="Q133" s="37"/>
      <c r="R133" s="50"/>
      <c r="S133" s="50"/>
      <c r="T133" s="44"/>
      <c r="U133" s="44"/>
    </row>
    <row r="134" spans="1:21" x14ac:dyDescent="0.3">
      <c r="A134" s="37" t="s">
        <v>199</v>
      </c>
      <c r="B134" s="38" t="s">
        <v>1144</v>
      </c>
      <c r="C134" s="46" t="s">
        <v>894</v>
      </c>
      <c r="D134" s="47" t="s">
        <v>2102</v>
      </c>
      <c r="E134" s="48" t="s">
        <v>2103</v>
      </c>
      <c r="F134" s="48" t="s">
        <v>4833</v>
      </c>
      <c r="G134" s="166" t="str">
        <f t="shared" si="72"/>
        <v>jiangu</v>
      </c>
      <c r="H134" s="159" t="str">
        <f t="shared" si="72"/>
        <v>džjángu</v>
      </c>
      <c r="I134" s="159" t="str">
        <f t="shared" si="72"/>
        <v>džjangu</v>
      </c>
      <c r="J134" s="73" t="s">
        <v>5829</v>
      </c>
      <c r="K134" s="141" t="s">
        <v>5830</v>
      </c>
      <c r="L134" s="141" t="s">
        <v>5831</v>
      </c>
      <c r="M134" s="46"/>
      <c r="N134" s="164"/>
      <c r="O134" s="46"/>
      <c r="P134" s="46"/>
      <c r="Q134" s="37"/>
      <c r="R134" s="50"/>
      <c r="S134" s="50"/>
      <c r="T134" s="44"/>
      <c r="U134" s="44"/>
    </row>
    <row r="135" spans="1:21" x14ac:dyDescent="0.3">
      <c r="A135" s="52" t="s">
        <v>201</v>
      </c>
      <c r="B135" s="53" t="s">
        <v>1178</v>
      </c>
      <c r="C135" s="54" t="s">
        <v>1196</v>
      </c>
      <c r="D135" s="47" t="s">
        <v>2109</v>
      </c>
      <c r="E135" s="48" t="s">
        <v>2110</v>
      </c>
      <c r="F135" s="48" t="s">
        <v>4834</v>
      </c>
      <c r="G135" s="166" t="str">
        <f>_xlfn.CONCAT(LEFT(A135,(LEN(A135)-1)),"u")</f>
        <v>jiau</v>
      </c>
      <c r="H135" s="159" t="str">
        <f t="shared" ref="H135" si="73">_xlfn.CONCAT(LEFT(B135,(LEN(B135)-1)),"u")</f>
        <v>džjáu</v>
      </c>
      <c r="I135" s="159" t="str">
        <f t="shared" ref="I135" si="74">_xlfn.CONCAT(LEFT(C135,(LEN(C135)-1)),"u")</f>
        <v>džjau</v>
      </c>
      <c r="J135" s="73" t="s">
        <v>5481</v>
      </c>
      <c r="K135" s="141" t="s">
        <v>5482</v>
      </c>
      <c r="L135" s="141" t="s">
        <v>5714</v>
      </c>
      <c r="M135" s="46"/>
      <c r="N135" s="164"/>
      <c r="O135" s="46"/>
      <c r="P135" s="46"/>
      <c r="Q135" s="52"/>
      <c r="R135" s="56"/>
      <c r="S135" s="56"/>
      <c r="T135" s="44"/>
      <c r="U135" s="44"/>
    </row>
    <row r="136" spans="1:21" x14ac:dyDescent="0.3">
      <c r="A136" s="37" t="s">
        <v>154</v>
      </c>
      <c r="B136" s="62" t="s">
        <v>598</v>
      </c>
      <c r="C136" s="46" t="s">
        <v>1044</v>
      </c>
      <c r="D136" s="47" t="s">
        <v>2115</v>
      </c>
      <c r="E136" s="48" t="s">
        <v>4434</v>
      </c>
      <c r="F136" s="48" t="s">
        <v>6001</v>
      </c>
      <c r="G136" s="166" t="str">
        <f>_xlfn.CONCAT(A136,"ju")</f>
        <v>jieju</v>
      </c>
      <c r="H136" s="159" t="str">
        <f>_xlfn.CONCAT(B136,"ju")</f>
        <v>džjéju</v>
      </c>
      <c r="I136" s="159" t="str">
        <f>_xlfn.CONCAT(C136,"ju")</f>
        <v>džjeju</v>
      </c>
      <c r="J136" s="73" t="s">
        <v>5136</v>
      </c>
      <c r="K136" s="141" t="s">
        <v>5137</v>
      </c>
      <c r="L136" s="141" t="s">
        <v>6011</v>
      </c>
      <c r="M136" s="46"/>
      <c r="N136" s="164"/>
      <c r="O136" s="46"/>
      <c r="P136" s="46"/>
      <c r="Q136" s="37"/>
      <c r="R136" s="50"/>
      <c r="S136" s="50"/>
      <c r="T136" s="44"/>
      <c r="U136" s="44"/>
    </row>
    <row r="137" spans="1:21" x14ac:dyDescent="0.3">
      <c r="A137" s="37" t="s">
        <v>203</v>
      </c>
      <c r="B137" s="38" t="s">
        <v>599</v>
      </c>
      <c r="C137" s="46" t="s">
        <v>1032</v>
      </c>
      <c r="D137" s="47" t="s">
        <v>2118</v>
      </c>
      <c r="E137" s="48" t="s">
        <v>2119</v>
      </c>
      <c r="F137" s="48" t="s">
        <v>4928</v>
      </c>
      <c r="G137" s="166" t="str">
        <f>_xlfn.CONCAT(A137,"u")</f>
        <v>jinu</v>
      </c>
      <c r="H137" s="159" t="str">
        <f>_xlfn.CONCAT(B137,"u")</f>
        <v>džínu</v>
      </c>
      <c r="I137" s="159" t="str">
        <f>_xlfn.CONCAT(C137,"u")</f>
        <v>džinu</v>
      </c>
      <c r="J137" s="73" t="s">
        <v>5483</v>
      </c>
      <c r="K137" s="141" t="s">
        <v>5484</v>
      </c>
      <c r="L137" s="141" t="s">
        <v>5485</v>
      </c>
      <c r="M137" s="46"/>
      <c r="N137" s="164"/>
      <c r="O137" s="46"/>
      <c r="P137" s="46"/>
      <c r="Q137" s="37"/>
      <c r="R137" s="50"/>
      <c r="S137" s="50"/>
      <c r="T137" s="44"/>
      <c r="U137" s="44"/>
    </row>
    <row r="138" spans="1:21" x14ac:dyDescent="0.3">
      <c r="A138" s="37" t="s">
        <v>204</v>
      </c>
      <c r="B138" s="38" t="s">
        <v>895</v>
      </c>
      <c r="C138" s="46" t="s">
        <v>1033</v>
      </c>
      <c r="D138" s="47" t="s">
        <v>2125</v>
      </c>
      <c r="E138" s="48" t="s">
        <v>2126</v>
      </c>
      <c r="F138" s="48" t="s">
        <v>4929</v>
      </c>
      <c r="G138" s="166" t="str">
        <f t="shared" ref="G138:G139" si="75">_xlfn.CONCAT(A138,"u")</f>
        <v>jingu</v>
      </c>
      <c r="H138" s="159" t="str">
        <f t="shared" ref="H138:H139" si="76">_xlfn.CONCAT(B138,"u")</f>
        <v>džíngu</v>
      </c>
      <c r="I138" s="159" t="str">
        <f t="shared" ref="I138:I139" si="77">_xlfn.CONCAT(C138,"u")</f>
        <v>džingu</v>
      </c>
      <c r="J138" s="73" t="s">
        <v>5758</v>
      </c>
      <c r="K138" s="141" t="s">
        <v>5761</v>
      </c>
      <c r="L138" s="141" t="s">
        <v>5750</v>
      </c>
      <c r="M138" s="46"/>
      <c r="N138" s="164"/>
      <c r="O138" s="46"/>
      <c r="P138" s="46"/>
      <c r="Q138" s="37"/>
      <c r="R138" s="50"/>
      <c r="S138" s="50"/>
      <c r="T138" s="44"/>
      <c r="U138" s="44"/>
    </row>
    <row r="139" spans="1:21" x14ac:dyDescent="0.3">
      <c r="A139" s="37" t="s">
        <v>205</v>
      </c>
      <c r="B139" s="38" t="s">
        <v>896</v>
      </c>
      <c r="C139" s="46" t="s">
        <v>1060</v>
      </c>
      <c r="D139" s="47" t="s">
        <v>2132</v>
      </c>
      <c r="E139" s="48" t="s">
        <v>2133</v>
      </c>
      <c r="F139" s="48" t="s">
        <v>4962</v>
      </c>
      <c r="G139" s="166" t="str">
        <f t="shared" si="75"/>
        <v>jiongu</v>
      </c>
      <c r="H139" s="159" t="str">
        <f t="shared" si="76"/>
        <v>džjúngu</v>
      </c>
      <c r="I139" s="159" t="str">
        <f t="shared" si="77"/>
        <v>džjungu</v>
      </c>
      <c r="J139" s="73" t="s">
        <v>5832</v>
      </c>
      <c r="K139" s="141" t="s">
        <v>5833</v>
      </c>
      <c r="L139" s="141" t="s">
        <v>5834</v>
      </c>
      <c r="M139" s="46"/>
      <c r="N139" s="164"/>
      <c r="O139" s="46"/>
      <c r="P139" s="46"/>
      <c r="Q139" s="37"/>
      <c r="R139" s="50"/>
      <c r="S139" s="50"/>
      <c r="T139" s="44"/>
      <c r="U139" s="44"/>
    </row>
    <row r="140" spans="1:21" x14ac:dyDescent="0.3">
      <c r="A140" s="37" t="s">
        <v>207</v>
      </c>
      <c r="B140" s="38" t="s">
        <v>602</v>
      </c>
      <c r="C140" s="46" t="s">
        <v>1061</v>
      </c>
      <c r="D140" s="47" t="s">
        <v>2139</v>
      </c>
      <c r="E140" s="48" t="s">
        <v>2140</v>
      </c>
      <c r="F140" s="48" t="s">
        <v>4963</v>
      </c>
      <c r="G140" s="166" t="str">
        <f t="shared" ref="G140:G141" si="78">_xlfn.CONCAT(A140,"ju")</f>
        <v>jiuju</v>
      </c>
      <c r="H140" s="159" t="str">
        <f t="shared" ref="H140:H141" si="79">_xlfn.CONCAT(B140,"ju")</f>
        <v>džjúju</v>
      </c>
      <c r="I140" s="159" t="str">
        <f t="shared" ref="I140:I141" si="80">_xlfn.CONCAT(C140,"ju")</f>
        <v>džjuju</v>
      </c>
      <c r="J140" s="73" t="s">
        <v>5138</v>
      </c>
      <c r="K140" s="141" t="s">
        <v>5139</v>
      </c>
      <c r="L140" s="141" t="s">
        <v>5140</v>
      </c>
      <c r="M140" s="46"/>
      <c r="N140" s="164"/>
      <c r="O140" s="46"/>
      <c r="P140" s="46"/>
      <c r="Q140" s="37"/>
      <c r="R140" s="50"/>
      <c r="S140" s="50"/>
      <c r="T140" s="44"/>
      <c r="U140" s="44"/>
    </row>
    <row r="141" spans="1:21" x14ac:dyDescent="0.3">
      <c r="A141" s="37" t="s">
        <v>121</v>
      </c>
      <c r="B141" s="38" t="s">
        <v>603</v>
      </c>
      <c r="C141" s="46" t="s">
        <v>1062</v>
      </c>
      <c r="D141" s="47" t="s">
        <v>2145</v>
      </c>
      <c r="E141" s="48" t="s">
        <v>2146</v>
      </c>
      <c r="F141" s="48" t="s">
        <v>4964</v>
      </c>
      <c r="G141" s="166" t="str">
        <f t="shared" si="78"/>
        <v>juju</v>
      </c>
      <c r="H141" s="159" t="str">
        <f t="shared" si="79"/>
        <v>džúju</v>
      </c>
      <c r="I141" s="159" t="str">
        <f t="shared" si="80"/>
        <v>džuju</v>
      </c>
      <c r="J141" s="73" t="s">
        <v>5141</v>
      </c>
      <c r="K141" s="141" t="s">
        <v>5142</v>
      </c>
      <c r="L141" s="141" t="s">
        <v>5143</v>
      </c>
      <c r="M141" s="46"/>
      <c r="N141" s="164"/>
      <c r="O141" s="46"/>
      <c r="P141" s="46"/>
      <c r="Q141" s="37"/>
      <c r="R141" s="50"/>
      <c r="S141" s="50"/>
      <c r="T141" s="44"/>
      <c r="U141" s="44"/>
    </row>
    <row r="142" spans="1:21" x14ac:dyDescent="0.3">
      <c r="A142" s="37" t="s">
        <v>209</v>
      </c>
      <c r="B142" s="38" t="s">
        <v>604</v>
      </c>
      <c r="C142" s="46" t="s">
        <v>1005</v>
      </c>
      <c r="D142" s="47" t="s">
        <v>2151</v>
      </c>
      <c r="E142" s="48" t="s">
        <v>2152</v>
      </c>
      <c r="F142" s="48" t="s">
        <v>4894</v>
      </c>
      <c r="G142" s="166" t="str">
        <f>_xlfn.CONCAT(A142,"u")</f>
        <v>juanu</v>
      </c>
      <c r="H142" s="159" t="str">
        <f>_xlfn.CONCAT(B142,"u")</f>
        <v>džu̯ênu</v>
      </c>
      <c r="I142" s="159" t="str">
        <f>_xlfn.CONCAT(C142,"u")</f>
        <v>džu̯enu</v>
      </c>
      <c r="J142" s="73" t="s">
        <v>5486</v>
      </c>
      <c r="K142" s="141" t="s">
        <v>5487</v>
      </c>
      <c r="L142" s="141" t="s">
        <v>5488</v>
      </c>
      <c r="M142" s="46"/>
      <c r="N142" s="164"/>
      <c r="O142" s="46"/>
      <c r="P142" s="46"/>
      <c r="Q142" s="37"/>
      <c r="R142" s="50"/>
      <c r="S142" s="50"/>
      <c r="T142" s="44"/>
      <c r="U142" s="44"/>
    </row>
    <row r="143" spans="1:21" x14ac:dyDescent="0.3">
      <c r="A143" s="37" t="s">
        <v>212</v>
      </c>
      <c r="B143" s="38" t="s">
        <v>605</v>
      </c>
      <c r="C143" s="46" t="str">
        <f>B143</f>
        <v>džu̯é</v>
      </c>
      <c r="D143" s="47" t="s">
        <v>2158</v>
      </c>
      <c r="E143" s="48" t="s">
        <v>4317</v>
      </c>
      <c r="F143" s="48" t="str">
        <f>E143</f>
        <v>džu̯êja</v>
      </c>
      <c r="G143" s="166" t="str">
        <f>_xlfn.CONCAT(A143,"ju")</f>
        <v>jueju</v>
      </c>
      <c r="H143" s="159" t="str">
        <f>_xlfn.CONCAT(B143,"ju")</f>
        <v>džu̯éju</v>
      </c>
      <c r="I143" s="159" t="str">
        <f>_xlfn.CONCAT(C143,"ju")</f>
        <v>džu̯éju</v>
      </c>
      <c r="J143" s="73" t="s">
        <v>5144</v>
      </c>
      <c r="K143" s="141" t="s">
        <v>5145</v>
      </c>
      <c r="L143" s="141" t="str">
        <f>K143</f>
        <v>džu̯êjski</v>
      </c>
      <c r="M143" s="46" t="s">
        <v>5986</v>
      </c>
      <c r="N143" s="164"/>
      <c r="O143" s="46"/>
      <c r="P143" s="46"/>
      <c r="Q143" s="37"/>
      <c r="R143" s="50"/>
      <c r="S143" s="50"/>
      <c r="T143" s="44"/>
      <c r="U143" s="44"/>
    </row>
    <row r="144" spans="1:21" x14ac:dyDescent="0.3">
      <c r="A144" s="37" t="s">
        <v>213</v>
      </c>
      <c r="B144" s="38" t="s">
        <v>606</v>
      </c>
      <c r="C144" s="46" t="s">
        <v>1063</v>
      </c>
      <c r="D144" s="47" t="s">
        <v>2162</v>
      </c>
      <c r="E144" s="48" t="s">
        <v>2163</v>
      </c>
      <c r="F144" s="48" t="s">
        <v>4965</v>
      </c>
      <c r="G144" s="166" t="str">
        <f>_xlfn.CONCAT(A144,"u")</f>
        <v>junu</v>
      </c>
      <c r="H144" s="159" t="str">
        <f>_xlfn.CONCAT(B144,"u")</f>
        <v>džúnu</v>
      </c>
      <c r="I144" s="159" t="str">
        <f>_xlfn.CONCAT(C144,"u")</f>
        <v>džunu</v>
      </c>
      <c r="J144" s="73" t="s">
        <v>5489</v>
      </c>
      <c r="K144" s="141" t="s">
        <v>5490</v>
      </c>
      <c r="L144" s="141" t="s">
        <v>5491</v>
      </c>
      <c r="M144" s="46"/>
      <c r="N144" s="164"/>
      <c r="O144" s="46"/>
      <c r="P144" s="46"/>
      <c r="Q144" s="37"/>
      <c r="R144" s="50"/>
      <c r="S144" s="50"/>
      <c r="T144" s="44"/>
      <c r="U144" s="44"/>
    </row>
    <row r="145" spans="1:21" x14ac:dyDescent="0.3">
      <c r="A145" s="37" t="s">
        <v>214</v>
      </c>
      <c r="B145" s="38" t="s">
        <v>607</v>
      </c>
      <c r="C145" s="46" t="str">
        <f>B145</f>
        <v>ká</v>
      </c>
      <c r="D145" s="47" t="s">
        <v>2169</v>
      </c>
      <c r="E145" s="48" t="s">
        <v>2170</v>
      </c>
      <c r="F145" s="48" t="str">
        <f>E145</f>
        <v>kája</v>
      </c>
      <c r="G145" s="166" t="str">
        <f>_xlfn.CONCAT(A145,"ju")</f>
        <v>kaju</v>
      </c>
      <c r="H145" s="159" t="str">
        <f>_xlfn.CONCAT(B145,"ju")</f>
        <v>káju</v>
      </c>
      <c r="I145" s="159" t="str">
        <f>H145</f>
        <v>káju</v>
      </c>
      <c r="J145" s="73" t="s">
        <v>5147</v>
      </c>
      <c r="K145" s="141" t="s">
        <v>5148</v>
      </c>
      <c r="L145" s="141" t="str">
        <f>K145</f>
        <v>kájski</v>
      </c>
      <c r="M145" s="46" t="s">
        <v>5979</v>
      </c>
      <c r="N145" s="164"/>
      <c r="O145" s="46"/>
      <c r="P145" s="46"/>
      <c r="Q145" s="37"/>
      <c r="R145" s="50"/>
      <c r="S145" s="50"/>
      <c r="T145" s="44"/>
      <c r="U145" s="44"/>
    </row>
    <row r="146" spans="1:21" x14ac:dyDescent="0.3">
      <c r="A146" s="37" t="s">
        <v>157</v>
      </c>
      <c r="B146" s="38" t="s">
        <v>608</v>
      </c>
      <c r="C146" s="46" t="s">
        <v>841</v>
      </c>
      <c r="D146" s="47" t="s">
        <v>2177</v>
      </c>
      <c r="E146" s="48" t="s">
        <v>2170</v>
      </c>
      <c r="F146" s="48" t="s">
        <v>2169</v>
      </c>
      <c r="G146" s="166" t="str">
        <f>_xlfn.CONCAT(A146,"u")</f>
        <v>kaiu</v>
      </c>
      <c r="H146" s="159" t="str">
        <f>_xlfn.CONCAT(B146,"u")</f>
        <v>káju</v>
      </c>
      <c r="I146" s="159" t="str">
        <f>_xlfn.CONCAT(C146,"u")</f>
        <v>kaju</v>
      </c>
      <c r="J146" s="73" t="s">
        <v>5149</v>
      </c>
      <c r="K146" s="141" t="s">
        <v>5148</v>
      </c>
      <c r="L146" s="141" t="s">
        <v>5147</v>
      </c>
      <c r="M146" s="46"/>
      <c r="N146" s="164"/>
      <c r="O146" s="46"/>
      <c r="P146" s="46"/>
      <c r="Q146" s="37"/>
      <c r="R146" s="50"/>
      <c r="S146" s="50"/>
      <c r="T146" s="44"/>
      <c r="U146" s="44"/>
    </row>
    <row r="147" spans="1:21" x14ac:dyDescent="0.3">
      <c r="A147" s="37" t="s">
        <v>215</v>
      </c>
      <c r="B147" s="38" t="s">
        <v>609</v>
      </c>
      <c r="C147" s="46" t="s">
        <v>215</v>
      </c>
      <c r="D147" s="47" t="s">
        <v>2181</v>
      </c>
      <c r="E147" s="48" t="s">
        <v>2182</v>
      </c>
      <c r="F147" s="48" t="s">
        <v>2181</v>
      </c>
      <c r="G147" s="166" t="str">
        <f t="shared" ref="G147:I148" si="81">_xlfn.CONCAT(A147,"u")</f>
        <v>kanu</v>
      </c>
      <c r="H147" s="159" t="str">
        <f t="shared" si="81"/>
        <v>kánu</v>
      </c>
      <c r="I147" s="159" t="str">
        <f t="shared" si="81"/>
        <v>kanu</v>
      </c>
      <c r="J147" s="73" t="s">
        <v>5492</v>
      </c>
      <c r="K147" s="141" t="s">
        <v>5493</v>
      </c>
      <c r="L147" s="141" t="s">
        <v>5492</v>
      </c>
      <c r="M147" s="46"/>
      <c r="N147" s="164"/>
      <c r="O147" s="46"/>
      <c r="P147" s="46"/>
      <c r="Q147" s="37"/>
      <c r="R147" s="50"/>
      <c r="S147" s="50"/>
      <c r="T147" s="44"/>
      <c r="U147" s="44"/>
    </row>
    <row r="148" spans="1:21" x14ac:dyDescent="0.3">
      <c r="A148" s="37" t="s">
        <v>216</v>
      </c>
      <c r="B148" s="38" t="s">
        <v>1145</v>
      </c>
      <c r="C148" s="46" t="s">
        <v>216</v>
      </c>
      <c r="D148" s="47" t="s">
        <v>2189</v>
      </c>
      <c r="E148" s="48" t="s">
        <v>2190</v>
      </c>
      <c r="F148" s="48" t="s">
        <v>2189</v>
      </c>
      <c r="G148" s="166" t="str">
        <f t="shared" si="81"/>
        <v>kangu</v>
      </c>
      <c r="H148" s="159" t="str">
        <f t="shared" si="81"/>
        <v>kángu</v>
      </c>
      <c r="I148" s="159" t="str">
        <f t="shared" si="81"/>
        <v>kangu</v>
      </c>
      <c r="J148" s="73" t="s">
        <v>5835</v>
      </c>
      <c r="K148" s="141" t="s">
        <v>5836</v>
      </c>
      <c r="L148" s="141" t="s">
        <v>5835</v>
      </c>
      <c r="M148" s="46"/>
      <c r="N148" s="164"/>
      <c r="O148" s="46"/>
      <c r="P148" s="46"/>
      <c r="Q148" s="37"/>
      <c r="R148" s="50"/>
      <c r="S148" s="50"/>
      <c r="T148" s="44"/>
      <c r="U148" s="44"/>
    </row>
    <row r="149" spans="1:21" x14ac:dyDescent="0.3">
      <c r="A149" s="52" t="s">
        <v>218</v>
      </c>
      <c r="B149" s="53" t="s">
        <v>1179</v>
      </c>
      <c r="C149" s="54" t="s">
        <v>218</v>
      </c>
      <c r="D149" s="47" t="s">
        <v>2197</v>
      </c>
      <c r="E149" s="48" t="s">
        <v>2198</v>
      </c>
      <c r="F149" s="48" t="s">
        <v>2197</v>
      </c>
      <c r="G149" s="166" t="str">
        <f>_xlfn.CONCAT(LEFT(A149,(LEN(A149)-1)),"u")</f>
        <v>kau</v>
      </c>
      <c r="H149" s="159" t="str">
        <f t="shared" ref="H149" si="82">_xlfn.CONCAT(LEFT(B149,(LEN(B149)-1)),"u")</f>
        <v>káu</v>
      </c>
      <c r="I149" s="159" t="str">
        <f t="shared" ref="I149" si="83">_xlfn.CONCAT(LEFT(C149,(LEN(C149)-1)),"u")</f>
        <v>kau</v>
      </c>
      <c r="J149" s="73" t="s">
        <v>5494</v>
      </c>
      <c r="K149" s="141" t="s">
        <v>5495</v>
      </c>
      <c r="L149" s="141" t="s">
        <v>5494</v>
      </c>
      <c r="M149" s="46"/>
      <c r="N149" s="164"/>
      <c r="O149" s="46"/>
      <c r="P149" s="46"/>
      <c r="Q149" s="52"/>
      <c r="R149" s="56"/>
      <c r="S149" s="56"/>
      <c r="T149" s="44"/>
      <c r="U149" s="44"/>
    </row>
    <row r="150" spans="1:21" x14ac:dyDescent="0.3">
      <c r="A150" s="37" t="s">
        <v>139</v>
      </c>
      <c r="B150" s="38" t="s">
        <v>3887</v>
      </c>
      <c r="C150" s="46" t="str">
        <f>B150</f>
        <v>kê</v>
      </c>
      <c r="D150" s="47" t="s">
        <v>2203</v>
      </c>
      <c r="E150" s="48" t="s">
        <v>4036</v>
      </c>
      <c r="F150" s="48" t="str">
        <f>E150</f>
        <v>kêja</v>
      </c>
      <c r="G150" s="166" t="str">
        <f>_xlfn.CONCAT(A150,"ju")</f>
        <v>keju</v>
      </c>
      <c r="H150" s="159" t="str">
        <f>_xlfn.CONCAT(B150,"ju")</f>
        <v>kêju</v>
      </c>
      <c r="I150" s="159" t="str">
        <f>_xlfn.CONCAT(C150,"ju")</f>
        <v>kêju</v>
      </c>
      <c r="J150" s="73" t="s">
        <v>5150</v>
      </c>
      <c r="K150" s="141" t="s">
        <v>5151</v>
      </c>
      <c r="L150" s="141" t="str">
        <f>K150</f>
        <v>kêjski</v>
      </c>
      <c r="M150" s="46" t="s">
        <v>5986</v>
      </c>
      <c r="N150" s="164"/>
      <c r="O150" s="46"/>
      <c r="P150" s="46"/>
      <c r="Q150" s="37"/>
      <c r="R150" s="50"/>
      <c r="S150" s="50"/>
      <c r="T150" s="44"/>
      <c r="U150" s="44"/>
    </row>
    <row r="151" spans="1:21" x14ac:dyDescent="0.3">
      <c r="A151" s="37" t="s">
        <v>220</v>
      </c>
      <c r="B151" s="38" t="s">
        <v>3888</v>
      </c>
      <c r="C151" s="46" t="s">
        <v>220</v>
      </c>
      <c r="D151" s="47" t="s">
        <v>2210</v>
      </c>
      <c r="E151" s="48" t="s">
        <v>4040</v>
      </c>
      <c r="F151" s="48" t="s">
        <v>2210</v>
      </c>
      <c r="G151" s="166" t="str">
        <f>_xlfn.CONCAT(A151,"u")</f>
        <v>kenu</v>
      </c>
      <c r="H151" s="159" t="str">
        <f>_xlfn.CONCAT(B151,"u")</f>
        <v>kênu</v>
      </c>
      <c r="I151" s="159" t="str">
        <f>_xlfn.CONCAT(C151,"u")</f>
        <v>kenu</v>
      </c>
      <c r="J151" s="73" t="s">
        <v>5496</v>
      </c>
      <c r="K151" s="141" t="s">
        <v>5497</v>
      </c>
      <c r="L151" s="141" t="s">
        <v>5496</v>
      </c>
      <c r="M151" s="46"/>
      <c r="N151" s="164"/>
      <c r="O151" s="46"/>
      <c r="P151" s="46"/>
      <c r="Q151" s="37"/>
      <c r="R151" s="50"/>
      <c r="S151" s="50"/>
      <c r="T151" s="44"/>
      <c r="U151" s="44"/>
    </row>
    <row r="152" spans="1:21" x14ac:dyDescent="0.3">
      <c r="A152" s="37" t="s">
        <v>221</v>
      </c>
      <c r="B152" s="38" t="s">
        <v>3889</v>
      </c>
      <c r="C152" s="46" t="s">
        <v>221</v>
      </c>
      <c r="D152" s="47" t="s">
        <v>2217</v>
      </c>
      <c r="E152" s="48" t="s">
        <v>4044</v>
      </c>
      <c r="F152" s="48" t="s">
        <v>2217</v>
      </c>
      <c r="G152" s="166" t="str">
        <f t="shared" ref="G152:G153" si="84">_xlfn.CONCAT(A152,"u")</f>
        <v>kengu</v>
      </c>
      <c r="H152" s="159" t="str">
        <f t="shared" ref="H152:H153" si="85">_xlfn.CONCAT(B152,"u")</f>
        <v>kêngu</v>
      </c>
      <c r="I152" s="159" t="str">
        <f t="shared" ref="I152:I153" si="86">_xlfn.CONCAT(C152,"u")</f>
        <v>kengu</v>
      </c>
      <c r="J152" s="73" t="s">
        <v>5837</v>
      </c>
      <c r="K152" s="141" t="s">
        <v>5838</v>
      </c>
      <c r="L152" s="141" t="s">
        <v>5837</v>
      </c>
      <c r="M152" s="46"/>
      <c r="N152" s="164"/>
      <c r="O152" s="46"/>
      <c r="P152" s="46"/>
      <c r="Q152" s="37"/>
      <c r="R152" s="50"/>
      <c r="S152" s="50"/>
      <c r="T152" s="44"/>
      <c r="U152" s="44"/>
    </row>
    <row r="153" spans="1:21" x14ac:dyDescent="0.3">
      <c r="A153" s="37" t="s">
        <v>222</v>
      </c>
      <c r="B153" s="38" t="s">
        <v>898</v>
      </c>
      <c r="C153" s="46" t="s">
        <v>469</v>
      </c>
      <c r="D153" s="47" t="s">
        <v>2224</v>
      </c>
      <c r="E153" s="48" t="s">
        <v>2225</v>
      </c>
      <c r="F153" s="48" t="s">
        <v>4966</v>
      </c>
      <c r="G153" s="166" t="str">
        <f t="shared" si="84"/>
        <v>kongu</v>
      </c>
      <c r="H153" s="159" t="str">
        <f t="shared" si="85"/>
        <v>kúngu</v>
      </c>
      <c r="I153" s="159" t="str">
        <f t="shared" si="86"/>
        <v>kungu</v>
      </c>
      <c r="J153" s="73" t="s">
        <v>5839</v>
      </c>
      <c r="K153" s="141" t="s">
        <v>5840</v>
      </c>
      <c r="L153" s="141" t="s">
        <v>5841</v>
      </c>
      <c r="M153" s="46"/>
      <c r="N153" s="164"/>
      <c r="O153" s="46"/>
      <c r="P153" s="46"/>
      <c r="Q153" s="37"/>
      <c r="R153" s="50"/>
      <c r="S153" s="50"/>
      <c r="T153" s="44"/>
      <c r="U153" s="44"/>
    </row>
    <row r="154" spans="1:21" x14ac:dyDescent="0.3">
      <c r="A154" s="63" t="s">
        <v>223</v>
      </c>
      <c r="B154" s="38" t="s">
        <v>615</v>
      </c>
      <c r="C154" s="46" t="s">
        <v>1087</v>
      </c>
      <c r="D154" s="47" t="s">
        <v>2232</v>
      </c>
      <c r="E154" s="48" t="s">
        <v>2233</v>
      </c>
      <c r="F154" s="48" t="s">
        <v>4995</v>
      </c>
      <c r="G154" s="166" t="str">
        <f>_xlfn.CONCAT(A154,"u")</f>
        <v>kouu</v>
      </c>
      <c r="H154" s="159" t="str">
        <f>_xlfn.CONCAT(LEFT(E154,LEN(E154)-1),"u")</f>
        <v>kôvu</v>
      </c>
      <c r="I154" s="159" t="str">
        <f>_xlfn.CONCAT(LEFT(F154,LEN(F154)-1),"u")</f>
        <v>kovu</v>
      </c>
      <c r="J154" s="73" t="s">
        <v>5498</v>
      </c>
      <c r="K154" s="141" t="s">
        <v>5499</v>
      </c>
      <c r="L154" s="141" t="s">
        <v>6025</v>
      </c>
      <c r="M154" s="46"/>
      <c r="N154" s="164"/>
      <c r="O154" s="46"/>
      <c r="P154" s="46"/>
      <c r="Q154" s="37"/>
      <c r="R154" s="50"/>
      <c r="S154" s="50"/>
      <c r="T154" s="44"/>
      <c r="U154" s="44"/>
    </row>
    <row r="155" spans="1:21" x14ac:dyDescent="0.3">
      <c r="A155" s="37" t="s">
        <v>224</v>
      </c>
      <c r="B155" s="38" t="s">
        <v>616</v>
      </c>
      <c r="C155" s="46" t="s">
        <v>224</v>
      </c>
      <c r="D155" s="47" t="s">
        <v>2240</v>
      </c>
      <c r="E155" s="48" t="s">
        <v>2241</v>
      </c>
      <c r="F155" s="48" t="s">
        <v>2240</v>
      </c>
      <c r="G155" s="166" t="str">
        <f>_xlfn.CONCAT(A155,"ju")</f>
        <v>kuju</v>
      </c>
      <c r="H155" s="159" t="str">
        <f>_xlfn.CONCAT(B155,"ju")</f>
        <v>kúju</v>
      </c>
      <c r="I155" s="159" t="str">
        <f>_xlfn.CONCAT(C155,"ju")</f>
        <v>kuju</v>
      </c>
      <c r="J155" s="73" t="s">
        <v>5152</v>
      </c>
      <c r="K155" s="141" t="s">
        <v>5153</v>
      </c>
      <c r="L155" s="141" t="s">
        <v>5152</v>
      </c>
      <c r="M155" s="46"/>
      <c r="N155" s="164"/>
      <c r="O155" s="46"/>
      <c r="P155" s="46"/>
      <c r="Q155" s="37"/>
      <c r="R155" s="50"/>
      <c r="S155" s="50"/>
      <c r="T155" s="44"/>
      <c r="U155" s="44"/>
    </row>
    <row r="156" spans="1:21" x14ac:dyDescent="0.3">
      <c r="A156" s="37" t="s">
        <v>225</v>
      </c>
      <c r="B156" s="38" t="s">
        <v>617</v>
      </c>
      <c r="C156" s="46" t="str">
        <f>B156</f>
        <v>ku̯á</v>
      </c>
      <c r="D156" s="47" t="s">
        <v>2246</v>
      </c>
      <c r="E156" s="48" t="s">
        <v>2247</v>
      </c>
      <c r="F156" s="48" t="str">
        <f>E156</f>
        <v>ku̯ája</v>
      </c>
      <c r="G156" s="166" t="str">
        <f>_xlfn.CONCAT(A156,"ju")</f>
        <v>kuaju</v>
      </c>
      <c r="H156" s="159" t="str">
        <f>_xlfn.CONCAT(B156,"ju")</f>
        <v>ku̯áju</v>
      </c>
      <c r="I156" s="159" t="str">
        <f>H156</f>
        <v>ku̯áju</v>
      </c>
      <c r="J156" s="73" t="s">
        <v>5154</v>
      </c>
      <c r="K156" s="141" t="s">
        <v>5155</v>
      </c>
      <c r="L156" s="141" t="str">
        <f>K156</f>
        <v>ku̯ájski</v>
      </c>
      <c r="M156" s="46" t="s">
        <v>5979</v>
      </c>
      <c r="N156" s="164"/>
      <c r="O156" s="46"/>
      <c r="P156" s="46"/>
      <c r="Q156" s="37"/>
      <c r="R156" s="50"/>
      <c r="S156" s="50"/>
      <c r="T156" s="44"/>
      <c r="U156" s="44"/>
    </row>
    <row r="157" spans="1:21" x14ac:dyDescent="0.3">
      <c r="A157" s="37" t="s">
        <v>226</v>
      </c>
      <c r="B157" s="38" t="s">
        <v>618</v>
      </c>
      <c r="C157" s="46" t="s">
        <v>843</v>
      </c>
      <c r="D157" s="47" t="s">
        <v>2253</v>
      </c>
      <c r="E157" s="48" t="s">
        <v>2247</v>
      </c>
      <c r="F157" s="48" t="s">
        <v>4835</v>
      </c>
      <c r="G157" s="166" t="str">
        <f>_xlfn.CONCAT(A157,"u")</f>
        <v>kuaiu</v>
      </c>
      <c r="H157" s="159" t="str">
        <f>_xlfn.CONCAT(B157,"u")</f>
        <v>ku̯áju</v>
      </c>
      <c r="I157" s="159" t="str">
        <f>_xlfn.CONCAT(C157,"u")</f>
        <v>ku̯aju</v>
      </c>
      <c r="J157" s="73" t="s">
        <v>5156</v>
      </c>
      <c r="K157" s="141" t="s">
        <v>5155</v>
      </c>
      <c r="L157" s="141" t="s">
        <v>5715</v>
      </c>
      <c r="M157" s="46"/>
      <c r="N157" s="164"/>
      <c r="O157" s="46"/>
      <c r="P157" s="46"/>
      <c r="Q157" s="37"/>
      <c r="R157" s="50"/>
      <c r="S157" s="50"/>
      <c r="T157" s="44"/>
      <c r="U157" s="44"/>
    </row>
    <row r="158" spans="1:21" x14ac:dyDescent="0.3">
      <c r="A158" s="37" t="s">
        <v>227</v>
      </c>
      <c r="B158" s="38" t="s">
        <v>619</v>
      </c>
      <c r="C158" s="46" t="s">
        <v>844</v>
      </c>
      <c r="D158" s="47" t="s">
        <v>2257</v>
      </c>
      <c r="E158" s="48" t="s">
        <v>2258</v>
      </c>
      <c r="F158" s="48" t="s">
        <v>4836</v>
      </c>
      <c r="G158" s="166" t="str">
        <f t="shared" ref="G158:I159" si="87">_xlfn.CONCAT(A158,"u")</f>
        <v>kuanu</v>
      </c>
      <c r="H158" s="159" t="str">
        <f t="shared" si="87"/>
        <v>ku̯ánu</v>
      </c>
      <c r="I158" s="159" t="str">
        <f t="shared" si="87"/>
        <v>ku̯anu</v>
      </c>
      <c r="J158" s="73" t="s">
        <v>5500</v>
      </c>
      <c r="K158" s="141" t="s">
        <v>5501</v>
      </c>
      <c r="L158" s="141" t="s">
        <v>5716</v>
      </c>
      <c r="M158" s="46"/>
      <c r="N158" s="164"/>
      <c r="O158" s="46"/>
      <c r="P158" s="46"/>
      <c r="Q158" s="37"/>
      <c r="R158" s="50"/>
      <c r="S158" s="50"/>
      <c r="T158" s="44"/>
      <c r="U158" s="44"/>
    </row>
    <row r="159" spans="1:21" x14ac:dyDescent="0.3">
      <c r="A159" s="37" t="s">
        <v>228</v>
      </c>
      <c r="B159" s="38" t="s">
        <v>1146</v>
      </c>
      <c r="C159" s="46" t="s">
        <v>899</v>
      </c>
      <c r="D159" s="47" t="s">
        <v>2265</v>
      </c>
      <c r="E159" s="48" t="s">
        <v>2266</v>
      </c>
      <c r="F159" s="48" t="s">
        <v>4837</v>
      </c>
      <c r="G159" s="166" t="str">
        <f t="shared" si="87"/>
        <v>kuangu</v>
      </c>
      <c r="H159" s="159" t="str">
        <f t="shared" si="87"/>
        <v>ku̯ángu</v>
      </c>
      <c r="I159" s="159" t="str">
        <f t="shared" si="87"/>
        <v>ku̯angu</v>
      </c>
      <c r="J159" s="73" t="s">
        <v>5842</v>
      </c>
      <c r="K159" s="141" t="s">
        <v>5843</v>
      </c>
      <c r="L159" s="141" t="s">
        <v>5844</v>
      </c>
      <c r="M159" s="46"/>
      <c r="N159" s="164"/>
      <c r="O159" s="46"/>
      <c r="P159" s="46"/>
      <c r="Q159" s="37"/>
      <c r="R159" s="50"/>
      <c r="S159" s="50"/>
      <c r="T159" s="44"/>
      <c r="U159" s="44"/>
    </row>
    <row r="160" spans="1:21" ht="14.4" x14ac:dyDescent="0.3">
      <c r="A160" s="57" t="s">
        <v>229</v>
      </c>
      <c r="B160" s="58" t="s">
        <v>621</v>
      </c>
      <c r="C160" s="58" t="s">
        <v>1006</v>
      </c>
      <c r="D160" s="59" t="s">
        <v>4276</v>
      </c>
      <c r="E160" s="139" t="s">
        <v>4277</v>
      </c>
      <c r="F160" s="139" t="s">
        <v>4896</v>
      </c>
      <c r="G160" s="166" t="str">
        <f t="shared" ref="G160:I161" si="88">_xlfn.CONCAT(A160,"u")</f>
        <v>kuiu</v>
      </c>
      <c r="H160" s="159" t="str">
        <f t="shared" si="88"/>
        <v>ku̯êju</v>
      </c>
      <c r="I160" s="159" t="str">
        <f t="shared" si="88"/>
        <v>ku̯eju</v>
      </c>
      <c r="J160" s="142" t="s">
        <v>5157</v>
      </c>
      <c r="K160" s="143" t="s">
        <v>5158</v>
      </c>
      <c r="L160" s="143" t="s">
        <v>5159</v>
      </c>
      <c r="M160" s="58"/>
      <c r="N160" s="165"/>
      <c r="O160" s="58"/>
      <c r="P160" s="58"/>
      <c r="Q160" s="58"/>
      <c r="R160" s="58"/>
      <c r="S160" s="58"/>
      <c r="T160" s="44"/>
      <c r="U160" s="44"/>
    </row>
    <row r="161" spans="1:21" x14ac:dyDescent="0.3">
      <c r="A161" s="37" t="s">
        <v>230</v>
      </c>
      <c r="B161" s="38" t="s">
        <v>622</v>
      </c>
      <c r="C161" s="46" t="s">
        <v>230</v>
      </c>
      <c r="D161" s="47" t="s">
        <v>2273</v>
      </c>
      <c r="E161" s="48" t="s">
        <v>2274</v>
      </c>
      <c r="F161" s="48" t="s">
        <v>2273</v>
      </c>
      <c r="G161" s="166" t="str">
        <f t="shared" si="88"/>
        <v>kunu</v>
      </c>
      <c r="H161" s="159" t="str">
        <f t="shared" si="88"/>
        <v>kúnu</v>
      </c>
      <c r="I161" s="159" t="str">
        <f t="shared" si="88"/>
        <v>kunu</v>
      </c>
      <c r="J161" s="73" t="s">
        <v>5502</v>
      </c>
      <c r="K161" s="141" t="s">
        <v>5503</v>
      </c>
      <c r="L161" s="141" t="s">
        <v>5502</v>
      </c>
      <c r="M161" s="46"/>
      <c r="N161" s="164"/>
      <c r="O161" s="46"/>
      <c r="P161" s="46"/>
      <c r="Q161" s="37"/>
      <c r="R161" s="50"/>
      <c r="S161" s="50"/>
      <c r="T161" s="44"/>
      <c r="U161" s="44"/>
    </row>
    <row r="162" spans="1:21" x14ac:dyDescent="0.3">
      <c r="A162" s="37" t="s">
        <v>231</v>
      </c>
      <c r="B162" s="38" t="s">
        <v>623</v>
      </c>
      <c r="C162" s="46" t="s">
        <v>1105</v>
      </c>
      <c r="D162" s="47" t="s">
        <v>2281</v>
      </c>
      <c r="E162" s="48" t="s">
        <v>2282</v>
      </c>
      <c r="F162" s="48" t="s">
        <v>4944</v>
      </c>
      <c r="G162" s="166" t="str">
        <f>_xlfn.CONCAT(A162,"ju")</f>
        <v>kuoju</v>
      </c>
      <c r="H162" s="159" t="str">
        <f>_xlfn.CONCAT(B162,"ju")</f>
        <v>ku̯óju</v>
      </c>
      <c r="I162" s="159" t="str">
        <f>_xlfn.CONCAT(C162,"ju")</f>
        <v>ku̯oju</v>
      </c>
      <c r="J162" s="73" t="s">
        <v>5160</v>
      </c>
      <c r="K162" s="141" t="s">
        <v>5161</v>
      </c>
      <c r="L162" s="141" t="s">
        <v>5162</v>
      </c>
      <c r="M162" s="46"/>
      <c r="N162" s="164"/>
      <c r="O162" s="46"/>
      <c r="P162" s="46"/>
      <c r="Q162" s="37"/>
      <c r="R162" s="50"/>
      <c r="S162" s="50"/>
      <c r="T162" s="44"/>
      <c r="U162" s="44"/>
    </row>
    <row r="163" spans="1:21" x14ac:dyDescent="0.3">
      <c r="A163" s="37" t="s">
        <v>232</v>
      </c>
      <c r="B163" s="38" t="s">
        <v>624</v>
      </c>
      <c r="C163" s="46" t="str">
        <f>B163</f>
        <v>lá</v>
      </c>
      <c r="D163" s="47" t="s">
        <v>2289</v>
      </c>
      <c r="E163" s="48" t="s">
        <v>2290</v>
      </c>
      <c r="F163" s="48" t="str">
        <f>E163</f>
        <v>lája</v>
      </c>
      <c r="G163" s="166" t="str">
        <f>_xlfn.CONCAT(A163,"ju")</f>
        <v>laju</v>
      </c>
      <c r="H163" s="159" t="str">
        <f>_xlfn.CONCAT(B163,"ju")</f>
        <v>láju</v>
      </c>
      <c r="I163" s="159" t="str">
        <f>H163</f>
        <v>láju</v>
      </c>
      <c r="J163" s="73" t="s">
        <v>5163</v>
      </c>
      <c r="K163" s="141" t="s">
        <v>5164</v>
      </c>
      <c r="L163" s="141" t="str">
        <f>K163</f>
        <v>lájski</v>
      </c>
      <c r="M163" s="46" t="s">
        <v>5979</v>
      </c>
      <c r="N163" s="164"/>
      <c r="O163" s="46"/>
      <c r="P163" s="46"/>
      <c r="Q163" s="37"/>
      <c r="R163" s="50"/>
      <c r="S163" s="50"/>
      <c r="T163" s="44"/>
      <c r="U163" s="44"/>
    </row>
    <row r="164" spans="1:21" x14ac:dyDescent="0.3">
      <c r="A164" s="37" t="s">
        <v>233</v>
      </c>
      <c r="B164" s="38" t="s">
        <v>625</v>
      </c>
      <c r="C164" s="46" t="s">
        <v>845</v>
      </c>
      <c r="D164" s="47" t="s">
        <v>2297</v>
      </c>
      <c r="E164" s="48" t="s">
        <v>2290</v>
      </c>
      <c r="F164" s="48" t="s">
        <v>2289</v>
      </c>
      <c r="G164" s="166" t="str">
        <f>_xlfn.CONCAT(A164,"u")</f>
        <v>laiu</v>
      </c>
      <c r="H164" s="159" t="str">
        <f>_xlfn.CONCAT(B164,"u")</f>
        <v>láju</v>
      </c>
      <c r="I164" s="159" t="str">
        <f>_xlfn.CONCAT(C164,"u")</f>
        <v>laju</v>
      </c>
      <c r="J164" s="73" t="s">
        <v>5165</v>
      </c>
      <c r="K164" s="141" t="s">
        <v>5164</v>
      </c>
      <c r="L164" s="141" t="s">
        <v>5163</v>
      </c>
      <c r="M164" s="46"/>
      <c r="N164" s="164"/>
      <c r="O164" s="46"/>
      <c r="P164" s="46"/>
      <c r="Q164" s="37"/>
      <c r="R164" s="50"/>
      <c r="S164" s="50"/>
      <c r="T164" s="44"/>
      <c r="U164" s="44"/>
    </row>
    <row r="165" spans="1:21" x14ac:dyDescent="0.3">
      <c r="A165" s="37" t="s">
        <v>235</v>
      </c>
      <c r="B165" s="38" t="s">
        <v>446</v>
      </c>
      <c r="C165" s="46" t="s">
        <v>235</v>
      </c>
      <c r="D165" s="47" t="s">
        <v>2301</v>
      </c>
      <c r="E165" s="48" t="s">
        <v>2302</v>
      </c>
      <c r="F165" s="48" t="s">
        <v>2301</v>
      </c>
      <c r="G165" s="166" t="str">
        <f t="shared" ref="G165:I166" si="89">_xlfn.CONCAT(A165,"u")</f>
        <v>lanu</v>
      </c>
      <c r="H165" s="159" t="str">
        <f t="shared" si="89"/>
        <v>lánu</v>
      </c>
      <c r="I165" s="159" t="str">
        <f t="shared" si="89"/>
        <v>lanu</v>
      </c>
      <c r="J165" s="73" t="s">
        <v>5504</v>
      </c>
      <c r="K165" s="141" t="s">
        <v>5505</v>
      </c>
      <c r="L165" s="141" t="s">
        <v>5504</v>
      </c>
      <c r="M165" s="46"/>
      <c r="N165" s="164"/>
      <c r="O165" s="46"/>
      <c r="P165" s="46"/>
      <c r="Q165" s="37"/>
      <c r="R165" s="50"/>
      <c r="S165" s="50"/>
      <c r="T165" s="44"/>
      <c r="U165" s="44"/>
    </row>
    <row r="166" spans="1:21" x14ac:dyDescent="0.3">
      <c r="A166" s="37" t="s">
        <v>237</v>
      </c>
      <c r="B166" s="38" t="s">
        <v>453</v>
      </c>
      <c r="C166" s="46" t="s">
        <v>237</v>
      </c>
      <c r="D166" s="47" t="s">
        <v>2309</v>
      </c>
      <c r="E166" s="48" t="s">
        <v>2310</v>
      </c>
      <c r="F166" s="48" t="s">
        <v>2309</v>
      </c>
      <c r="G166" s="166" t="str">
        <f t="shared" si="89"/>
        <v>langu</v>
      </c>
      <c r="H166" s="159" t="str">
        <f t="shared" si="89"/>
        <v>lángu</v>
      </c>
      <c r="I166" s="159" t="str">
        <f t="shared" si="89"/>
        <v>langu</v>
      </c>
      <c r="J166" s="73" t="s">
        <v>5845</v>
      </c>
      <c r="K166" s="141" t="s">
        <v>5846</v>
      </c>
      <c r="L166" s="141" t="s">
        <v>5845</v>
      </c>
      <c r="M166" s="46"/>
      <c r="N166" s="164"/>
      <c r="O166" s="46"/>
      <c r="P166" s="46"/>
      <c r="Q166" s="37"/>
      <c r="R166" s="50"/>
      <c r="S166" s="50"/>
      <c r="T166" s="44"/>
      <c r="U166" s="44"/>
    </row>
    <row r="167" spans="1:21" x14ac:dyDescent="0.3">
      <c r="A167" s="52" t="s">
        <v>239</v>
      </c>
      <c r="B167" s="53" t="s">
        <v>457</v>
      </c>
      <c r="C167" s="54" t="s">
        <v>239</v>
      </c>
      <c r="D167" s="47" t="s">
        <v>2317</v>
      </c>
      <c r="E167" s="48" t="s">
        <v>2318</v>
      </c>
      <c r="F167" s="48" t="s">
        <v>2317</v>
      </c>
      <c r="G167" s="166" t="str">
        <f>_xlfn.CONCAT(LEFT(A167,(LEN(A167)-1)),"u")</f>
        <v>lau</v>
      </c>
      <c r="H167" s="159" t="str">
        <f t="shared" ref="H167" si="90">_xlfn.CONCAT(LEFT(B167,(LEN(B167)-1)),"u")</f>
        <v>láu</v>
      </c>
      <c r="I167" s="159" t="str">
        <f t="shared" ref="I167" si="91">_xlfn.CONCAT(LEFT(C167,(LEN(C167)-1)),"u")</f>
        <v>lau</v>
      </c>
      <c r="J167" s="73" t="s">
        <v>5506</v>
      </c>
      <c r="K167" s="141" t="s">
        <v>5507</v>
      </c>
      <c r="L167" s="141" t="s">
        <v>5506</v>
      </c>
      <c r="M167" s="46"/>
      <c r="N167" s="164"/>
      <c r="O167" s="46"/>
      <c r="P167" s="46"/>
      <c r="Q167" s="52"/>
      <c r="R167" s="56"/>
      <c r="S167" s="56"/>
      <c r="T167" s="44"/>
      <c r="U167" s="44"/>
    </row>
    <row r="168" spans="1:21" x14ac:dyDescent="0.3">
      <c r="A168" s="37" t="s">
        <v>240</v>
      </c>
      <c r="B168" s="38" t="s">
        <v>3890</v>
      </c>
      <c r="C168" s="46" t="str">
        <f>B168</f>
        <v>lê</v>
      </c>
      <c r="D168" s="47" t="s">
        <v>2323</v>
      </c>
      <c r="E168" s="48" t="s">
        <v>4048</v>
      </c>
      <c r="F168" s="48" t="str">
        <f>E168</f>
        <v>lêja</v>
      </c>
      <c r="G168" s="166" t="str">
        <f>_xlfn.CONCAT(A168,"ju")</f>
        <v>leju</v>
      </c>
      <c r="H168" s="159" t="str">
        <f>_xlfn.CONCAT(B168,"ju")</f>
        <v>lêju</v>
      </c>
      <c r="I168" s="159" t="str">
        <f>_xlfn.CONCAT(C168,"ju")</f>
        <v>lêju</v>
      </c>
      <c r="J168" s="73" t="s">
        <v>5166</v>
      </c>
      <c r="K168" s="141" t="s">
        <v>5167</v>
      </c>
      <c r="L168" s="141" t="str">
        <f>K168</f>
        <v>lêjski</v>
      </c>
      <c r="M168" s="46" t="s">
        <v>5986</v>
      </c>
      <c r="N168" s="164"/>
      <c r="O168" s="46"/>
      <c r="P168" s="46"/>
      <c r="Q168" s="37"/>
      <c r="R168" s="50"/>
      <c r="S168" s="50"/>
      <c r="T168" s="44"/>
      <c r="U168" s="44"/>
    </row>
    <row r="169" spans="1:21" ht="14.4" x14ac:dyDescent="0.3">
      <c r="A169" s="57" t="s">
        <v>241</v>
      </c>
      <c r="B169" s="58" t="s">
        <v>628</v>
      </c>
      <c r="C169" s="58" t="s">
        <v>1007</v>
      </c>
      <c r="D169" s="59" t="s">
        <v>4195</v>
      </c>
      <c r="E169" s="139" t="s">
        <v>4048</v>
      </c>
      <c r="F169" s="139" t="s">
        <v>2323</v>
      </c>
      <c r="G169" s="166" t="str">
        <f t="shared" ref="G169" si="92">_xlfn.CONCAT(A169,"u")</f>
        <v>leiu</v>
      </c>
      <c r="H169" s="159" t="str">
        <f t="shared" ref="H169" si="93">_xlfn.CONCAT(B169,"u")</f>
        <v>lêju</v>
      </c>
      <c r="I169" s="159" t="str">
        <f t="shared" ref="I169" si="94">_xlfn.CONCAT(C169,"u")</f>
        <v>leju</v>
      </c>
      <c r="J169" s="142" t="s">
        <v>5168</v>
      </c>
      <c r="K169" s="143" t="s">
        <v>5167</v>
      </c>
      <c r="L169" s="143" t="s">
        <v>5166</v>
      </c>
      <c r="M169" s="58"/>
      <c r="N169" s="165"/>
      <c r="O169" s="58"/>
      <c r="P169" s="58"/>
      <c r="Q169" s="58"/>
      <c r="R169" s="58"/>
      <c r="S169" s="58"/>
      <c r="T169" s="44"/>
      <c r="U169" s="44"/>
    </row>
    <row r="170" spans="1:21" x14ac:dyDescent="0.3">
      <c r="A170" s="37" t="s">
        <v>242</v>
      </c>
      <c r="B170" s="38" t="s">
        <v>3891</v>
      </c>
      <c r="C170" s="46" t="s">
        <v>242</v>
      </c>
      <c r="D170" s="47" t="s">
        <v>2330</v>
      </c>
      <c r="E170" s="48" t="s">
        <v>4052</v>
      </c>
      <c r="F170" s="48" t="s">
        <v>2330</v>
      </c>
      <c r="G170" s="166" t="str">
        <f>_xlfn.CONCAT(A170,"u")</f>
        <v>lengu</v>
      </c>
      <c r="H170" s="159" t="str">
        <f>_xlfn.CONCAT(B170,"u")</f>
        <v>lêngu</v>
      </c>
      <c r="I170" s="159" t="str">
        <f>_xlfn.CONCAT(C170,"u")</f>
        <v>lengu</v>
      </c>
      <c r="J170" s="73" t="s">
        <v>5847</v>
      </c>
      <c r="K170" s="141" t="s">
        <v>5848</v>
      </c>
      <c r="L170" s="141" t="s">
        <v>5847</v>
      </c>
      <c r="M170" s="46"/>
      <c r="N170" s="164"/>
      <c r="O170" s="46"/>
      <c r="P170" s="46"/>
      <c r="Q170" s="37"/>
      <c r="R170" s="50"/>
      <c r="S170" s="50"/>
      <c r="T170" s="44"/>
      <c r="U170" s="44"/>
    </row>
    <row r="171" spans="1:21" x14ac:dyDescent="0.3">
      <c r="A171" s="37" t="s">
        <v>17</v>
      </c>
      <c r="B171" s="38" t="s">
        <v>439</v>
      </c>
      <c r="C171" s="46" t="s">
        <v>17</v>
      </c>
      <c r="D171" s="47" t="s">
        <v>2337</v>
      </c>
      <c r="E171" s="48" t="s">
        <v>2338</v>
      </c>
      <c r="F171" s="48" t="s">
        <v>2337</v>
      </c>
      <c r="G171" s="166" t="str">
        <f>_xlfn.CONCAT(A171,"ju")</f>
        <v>liju</v>
      </c>
      <c r="H171" s="159" t="str">
        <f>_xlfn.CONCAT(B171,"ju")</f>
        <v>líju</v>
      </c>
      <c r="I171" s="159" t="str">
        <f>_xlfn.CONCAT(C171,"ju")</f>
        <v>liju</v>
      </c>
      <c r="J171" s="73" t="s">
        <v>5169</v>
      </c>
      <c r="K171" s="141" t="s">
        <v>5170</v>
      </c>
      <c r="L171" s="141" t="s">
        <v>5169</v>
      </c>
      <c r="M171" s="46"/>
      <c r="N171" s="164"/>
      <c r="O171" s="46"/>
      <c r="P171" s="46"/>
      <c r="Q171" s="37"/>
      <c r="R171" s="50"/>
      <c r="S171" s="50"/>
      <c r="T171" s="44"/>
      <c r="U171" s="44"/>
    </row>
    <row r="172" spans="1:21" x14ac:dyDescent="0.3">
      <c r="A172" s="37" t="s">
        <v>243</v>
      </c>
      <c r="B172" s="38" t="s">
        <v>630</v>
      </c>
      <c r="C172" s="46" t="str">
        <f>B172</f>
        <v>ljá</v>
      </c>
      <c r="D172" s="47" t="s">
        <v>2343</v>
      </c>
      <c r="E172" s="48" t="s">
        <v>2344</v>
      </c>
      <c r="F172" s="48" t="str">
        <f>E172</f>
        <v>ljája</v>
      </c>
      <c r="G172" s="166" t="str">
        <f>_xlfn.CONCAT(A172,"ju")</f>
        <v>liaju</v>
      </c>
      <c r="H172" s="159" t="str">
        <f>_xlfn.CONCAT(B172,"ju")</f>
        <v>ljáju</v>
      </c>
      <c r="I172" s="159" t="str">
        <f>H172</f>
        <v>ljáju</v>
      </c>
      <c r="J172" s="73" t="s">
        <v>5171</v>
      </c>
      <c r="K172" s="141" t="s">
        <v>5172</v>
      </c>
      <c r="L172" s="141" t="str">
        <f>K172</f>
        <v>ljájski</v>
      </c>
      <c r="M172" s="46" t="s">
        <v>5979</v>
      </c>
      <c r="N172" s="164"/>
      <c r="O172" s="46"/>
      <c r="P172" s="46"/>
      <c r="Q172" s="37"/>
      <c r="R172" s="50"/>
      <c r="S172" s="50"/>
      <c r="T172" s="44"/>
      <c r="U172" s="44"/>
    </row>
    <row r="173" spans="1:21" x14ac:dyDescent="0.3">
      <c r="A173" s="37" t="s">
        <v>219</v>
      </c>
      <c r="B173" s="38" t="s">
        <v>631</v>
      </c>
      <c r="C173" s="46" t="s">
        <v>1008</v>
      </c>
      <c r="D173" s="47" t="s">
        <v>2351</v>
      </c>
      <c r="E173" s="48" t="s">
        <v>2352</v>
      </c>
      <c r="F173" s="48" t="s">
        <v>4897</v>
      </c>
      <c r="G173" s="166" t="str">
        <f t="shared" ref="G173:I174" si="95">_xlfn.CONCAT(A173,"u")</f>
        <v>lianu</v>
      </c>
      <c r="H173" s="159" t="str">
        <f t="shared" si="95"/>
        <v>ljênu</v>
      </c>
      <c r="I173" s="159" t="str">
        <f t="shared" si="95"/>
        <v>ljenu</v>
      </c>
      <c r="J173" s="73" t="s">
        <v>5508</v>
      </c>
      <c r="K173" s="141" t="s">
        <v>5509</v>
      </c>
      <c r="L173" s="141" t="s">
        <v>5510</v>
      </c>
      <c r="M173" s="46"/>
      <c r="N173" s="164"/>
      <c r="O173" s="46"/>
      <c r="P173" s="46"/>
      <c r="Q173" s="37"/>
      <c r="R173" s="50"/>
      <c r="S173" s="50"/>
      <c r="T173" s="44"/>
      <c r="U173" s="44"/>
    </row>
    <row r="174" spans="1:21" x14ac:dyDescent="0.3">
      <c r="A174" s="37" t="s">
        <v>244</v>
      </c>
      <c r="B174" s="38" t="s">
        <v>1147</v>
      </c>
      <c r="C174" s="46" t="s">
        <v>901</v>
      </c>
      <c r="D174" s="47" t="s">
        <v>2359</v>
      </c>
      <c r="E174" s="48" t="s">
        <v>2360</v>
      </c>
      <c r="F174" s="48" t="s">
        <v>4838</v>
      </c>
      <c r="G174" s="166" t="str">
        <f t="shared" si="95"/>
        <v>liangu</v>
      </c>
      <c r="H174" s="159" t="str">
        <f t="shared" si="95"/>
        <v>ljángu</v>
      </c>
      <c r="I174" s="159" t="str">
        <f t="shared" si="95"/>
        <v>ljangu</v>
      </c>
      <c r="J174" s="73" t="s">
        <v>5849</v>
      </c>
      <c r="K174" s="141" t="s">
        <v>5850</v>
      </c>
      <c r="L174" s="141" t="s">
        <v>5851</v>
      </c>
      <c r="M174" s="46"/>
      <c r="N174" s="164"/>
      <c r="O174" s="46"/>
      <c r="P174" s="46"/>
      <c r="Q174" s="37"/>
      <c r="R174" s="50"/>
      <c r="S174" s="50"/>
      <c r="T174" s="44"/>
      <c r="U174" s="44"/>
    </row>
    <row r="175" spans="1:21" x14ac:dyDescent="0.3">
      <c r="A175" s="52" t="s">
        <v>144</v>
      </c>
      <c r="B175" s="53" t="s">
        <v>1180</v>
      </c>
      <c r="C175" s="54" t="s">
        <v>1197</v>
      </c>
      <c r="D175" s="47" t="s">
        <v>2367</v>
      </c>
      <c r="E175" s="48" t="s">
        <v>2368</v>
      </c>
      <c r="F175" s="48" t="s">
        <v>4839</v>
      </c>
      <c r="G175" s="166" t="str">
        <f>_xlfn.CONCAT(LEFT(A175,(LEN(A175)-1)),"u")</f>
        <v>liau</v>
      </c>
      <c r="H175" s="159" t="str">
        <f t="shared" ref="H175" si="96">_xlfn.CONCAT(LEFT(B175,(LEN(B175)-1)),"u")</f>
        <v>ljáu</v>
      </c>
      <c r="I175" s="159" t="str">
        <f t="shared" ref="I175" si="97">_xlfn.CONCAT(LEFT(C175,(LEN(C175)-1)),"u")</f>
        <v>ljau</v>
      </c>
      <c r="J175" s="73" t="s">
        <v>5511</v>
      </c>
      <c r="K175" s="141" t="s">
        <v>5512</v>
      </c>
      <c r="L175" s="141" t="s">
        <v>5717</v>
      </c>
      <c r="M175" s="46"/>
      <c r="N175" s="164"/>
      <c r="O175" s="46"/>
      <c r="P175" s="46"/>
      <c r="Q175" s="52"/>
      <c r="R175" s="56"/>
      <c r="S175" s="56"/>
      <c r="T175" s="44"/>
      <c r="U175" s="44"/>
    </row>
    <row r="176" spans="1:21" x14ac:dyDescent="0.3">
      <c r="A176" s="37" t="s">
        <v>246</v>
      </c>
      <c r="B176" s="62" t="s">
        <v>633</v>
      </c>
      <c r="C176" s="46" t="s">
        <v>1046</v>
      </c>
      <c r="D176" s="47" t="s">
        <v>2373</v>
      </c>
      <c r="E176" s="48" t="s">
        <v>4435</v>
      </c>
      <c r="F176" s="48" t="s">
        <v>6002</v>
      </c>
      <c r="G176" s="166" t="str">
        <f>_xlfn.CONCAT(A176,"ju")</f>
        <v>lieju</v>
      </c>
      <c r="H176" s="159" t="str">
        <f>_xlfn.CONCAT(B176,"ju")</f>
        <v>ljéju</v>
      </c>
      <c r="I176" s="159" t="str">
        <f>_xlfn.CONCAT(C176,"ju")</f>
        <v>ljeju</v>
      </c>
      <c r="J176" s="73" t="s">
        <v>5173</v>
      </c>
      <c r="K176" s="141" t="s">
        <v>5174</v>
      </c>
      <c r="L176" s="141" t="s">
        <v>6012</v>
      </c>
      <c r="M176" s="46"/>
      <c r="N176" s="164"/>
      <c r="O176" s="46"/>
      <c r="P176" s="46"/>
      <c r="Q176" s="37"/>
      <c r="R176" s="50"/>
      <c r="S176" s="50"/>
      <c r="T176" s="44"/>
      <c r="U176" s="44"/>
    </row>
    <row r="177" spans="1:21" x14ac:dyDescent="0.3">
      <c r="A177" s="37" t="s">
        <v>42</v>
      </c>
      <c r="B177" s="38" t="s">
        <v>433</v>
      </c>
      <c r="C177" s="46" t="s">
        <v>42</v>
      </c>
      <c r="D177" s="47" t="s">
        <v>2376</v>
      </c>
      <c r="E177" s="48" t="s">
        <v>2377</v>
      </c>
      <c r="F177" s="48" t="s">
        <v>2376</v>
      </c>
      <c r="G177" s="166" t="str">
        <f t="shared" ref="G177:I178" si="98">_xlfn.CONCAT(A177,"u")</f>
        <v>linu</v>
      </c>
      <c r="H177" s="159" t="str">
        <f t="shared" si="98"/>
        <v>línu</v>
      </c>
      <c r="I177" s="159" t="str">
        <f t="shared" si="98"/>
        <v>linu</v>
      </c>
      <c r="J177" s="73" t="s">
        <v>5513</v>
      </c>
      <c r="K177" s="141" t="s">
        <v>5514</v>
      </c>
      <c r="L177" s="141" t="s">
        <v>5513</v>
      </c>
      <c r="M177" s="46"/>
      <c r="N177" s="164"/>
      <c r="O177" s="46"/>
      <c r="P177" s="46"/>
      <c r="Q177" s="37"/>
      <c r="R177" s="50"/>
      <c r="S177" s="50"/>
      <c r="T177" s="44"/>
      <c r="U177" s="44"/>
    </row>
    <row r="178" spans="1:21" x14ac:dyDescent="0.3">
      <c r="A178" s="37" t="s">
        <v>80</v>
      </c>
      <c r="B178" s="38" t="s">
        <v>449</v>
      </c>
      <c r="C178" s="46" t="s">
        <v>80</v>
      </c>
      <c r="D178" s="47" t="s">
        <v>2384</v>
      </c>
      <c r="E178" s="48" t="s">
        <v>2385</v>
      </c>
      <c r="F178" s="48" t="s">
        <v>2384</v>
      </c>
      <c r="G178" s="166" t="str">
        <f t="shared" si="98"/>
        <v>lingu</v>
      </c>
      <c r="H178" s="159" t="str">
        <f t="shared" si="98"/>
        <v>língu</v>
      </c>
      <c r="I178" s="159" t="str">
        <f t="shared" si="98"/>
        <v>lingu</v>
      </c>
      <c r="J178" s="73" t="s">
        <v>5751</v>
      </c>
      <c r="K178" s="141" t="s">
        <v>5762</v>
      </c>
      <c r="L178" s="141" t="s">
        <v>5751</v>
      </c>
      <c r="M178" s="46"/>
      <c r="N178" s="164"/>
      <c r="O178" s="46"/>
      <c r="P178" s="46"/>
      <c r="Q178" s="37"/>
      <c r="R178" s="50"/>
      <c r="S178" s="50"/>
      <c r="T178" s="44"/>
      <c r="U178" s="44"/>
    </row>
    <row r="179" spans="1:21" x14ac:dyDescent="0.3">
      <c r="A179" s="37" t="s">
        <v>50</v>
      </c>
      <c r="B179" s="38" t="s">
        <v>635</v>
      </c>
      <c r="C179" s="46" t="s">
        <v>1064</v>
      </c>
      <c r="D179" s="47" t="s">
        <v>2392</v>
      </c>
      <c r="E179" s="48" t="s">
        <v>2393</v>
      </c>
      <c r="F179" s="48" t="s">
        <v>4967</v>
      </c>
      <c r="G179" s="166" t="str">
        <f>_xlfn.CONCAT(A179,"ju")</f>
        <v>liuju</v>
      </c>
      <c r="H179" s="159" t="str">
        <f>_xlfn.CONCAT(B179,"ju")</f>
        <v>ljúju</v>
      </c>
      <c r="I179" s="159" t="str">
        <f>_xlfn.CONCAT(C179,"ju")</f>
        <v>ljuju</v>
      </c>
      <c r="J179" s="73" t="s">
        <v>5175</v>
      </c>
      <c r="K179" s="141" t="s">
        <v>5176</v>
      </c>
      <c r="L179" s="141" t="s">
        <v>5177</v>
      </c>
      <c r="M179" s="46"/>
      <c r="N179" s="164"/>
      <c r="O179" s="46"/>
      <c r="P179" s="46"/>
      <c r="Q179" s="37"/>
      <c r="R179" s="50"/>
      <c r="S179" s="50"/>
      <c r="T179" s="44"/>
      <c r="U179" s="44"/>
    </row>
    <row r="180" spans="1:21" x14ac:dyDescent="0.3">
      <c r="A180" s="37" t="s">
        <v>247</v>
      </c>
      <c r="B180" s="38" t="s">
        <v>902</v>
      </c>
      <c r="C180" s="46" t="s">
        <v>472</v>
      </c>
      <c r="D180" s="47" t="s">
        <v>2398</v>
      </c>
      <c r="E180" s="48" t="s">
        <v>2399</v>
      </c>
      <c r="F180" s="48" t="s">
        <v>4968</v>
      </c>
      <c r="G180" s="166" t="str">
        <f>_xlfn.CONCAT(A180,"u")</f>
        <v>longu</v>
      </c>
      <c r="H180" s="159" t="str">
        <f>_xlfn.CONCAT(B180,"u")</f>
        <v>lúngu</v>
      </c>
      <c r="I180" s="159" t="str">
        <f>_xlfn.CONCAT(C180,"u")</f>
        <v>lungu</v>
      </c>
      <c r="J180" s="73" t="s">
        <v>5852</v>
      </c>
      <c r="K180" s="141" t="s">
        <v>5853</v>
      </c>
      <c r="L180" s="141" t="s">
        <v>5854</v>
      </c>
      <c r="M180" s="46"/>
      <c r="N180" s="164"/>
      <c r="O180" s="46"/>
      <c r="P180" s="46"/>
      <c r="Q180" s="37"/>
      <c r="R180" s="50"/>
      <c r="S180" s="50"/>
      <c r="T180" s="44"/>
      <c r="U180" s="44"/>
    </row>
    <row r="181" spans="1:21" x14ac:dyDescent="0.3">
      <c r="A181" s="63" t="s">
        <v>248</v>
      </c>
      <c r="B181" s="38" t="s">
        <v>637</v>
      </c>
      <c r="C181" s="46" t="s">
        <v>1088</v>
      </c>
      <c r="D181" s="47" t="s">
        <v>2406</v>
      </c>
      <c r="E181" s="48" t="s">
        <v>2407</v>
      </c>
      <c r="F181" s="48" t="s">
        <v>4996</v>
      </c>
      <c r="G181" s="166" t="str">
        <f>_xlfn.CONCAT(A181,"u")</f>
        <v>louu</v>
      </c>
      <c r="H181" s="159" t="str">
        <f>_xlfn.CONCAT(LEFT(E181,LEN(E181)-1),"u")</f>
        <v>lôvu</v>
      </c>
      <c r="I181" s="159" t="str">
        <f>_xlfn.CONCAT(LEFT(F181,LEN(F181)-1),"u")</f>
        <v>lovu</v>
      </c>
      <c r="J181" s="73" t="s">
        <v>5515</v>
      </c>
      <c r="K181" s="141" t="s">
        <v>5516</v>
      </c>
      <c r="L181" s="141" t="s">
        <v>6026</v>
      </c>
      <c r="M181" s="46"/>
      <c r="N181" s="164"/>
      <c r="O181" s="46"/>
      <c r="P181" s="46"/>
      <c r="Q181" s="37"/>
      <c r="R181" s="50"/>
      <c r="S181" s="50"/>
      <c r="T181" s="44"/>
      <c r="U181" s="44"/>
    </row>
    <row r="182" spans="1:21" x14ac:dyDescent="0.3">
      <c r="A182" s="37" t="s">
        <v>180</v>
      </c>
      <c r="B182" s="38" t="s">
        <v>437</v>
      </c>
      <c r="C182" s="46" t="s">
        <v>180</v>
      </c>
      <c r="D182" s="47" t="s">
        <v>2414</v>
      </c>
      <c r="E182" s="48" t="s">
        <v>2415</v>
      </c>
      <c r="F182" s="48" t="s">
        <v>2414</v>
      </c>
      <c r="G182" s="166" t="str">
        <f t="shared" ref="G182:G183" si="99">_xlfn.CONCAT(A182,"ju")</f>
        <v>luju</v>
      </c>
      <c r="H182" s="159" t="str">
        <f t="shared" ref="H182:H183" si="100">_xlfn.CONCAT(B182,"ju")</f>
        <v>lúju</v>
      </c>
      <c r="I182" s="159" t="str">
        <f t="shared" ref="I182:I183" si="101">_xlfn.CONCAT(C182,"ju")</f>
        <v>luju</v>
      </c>
      <c r="J182" s="73" t="s">
        <v>5178</v>
      </c>
      <c r="K182" s="141" t="s">
        <v>5179</v>
      </c>
      <c r="L182" s="141" t="s">
        <v>5178</v>
      </c>
      <c r="M182" s="46"/>
      <c r="N182" s="164"/>
      <c r="O182" s="46"/>
      <c r="P182" s="46"/>
      <c r="Q182" s="37"/>
      <c r="R182" s="50"/>
      <c r="S182" s="50"/>
      <c r="T182" s="44"/>
      <c r="U182" s="44"/>
    </row>
    <row r="183" spans="1:21" x14ac:dyDescent="0.3">
      <c r="A183" s="37" t="s">
        <v>249</v>
      </c>
      <c r="B183" s="38" t="s">
        <v>638</v>
      </c>
      <c r="C183" s="46" t="s">
        <v>1034</v>
      </c>
      <c r="D183" s="47" t="s">
        <v>4772</v>
      </c>
      <c r="E183" s="48" t="s">
        <v>4773</v>
      </c>
      <c r="F183" s="48" t="s">
        <v>4930</v>
      </c>
      <c r="G183" s="166" t="str">
        <f t="shared" si="99"/>
        <v>lüju</v>
      </c>
      <c r="H183" s="159" t="str">
        <f t="shared" si="100"/>
        <v>lu̯íju</v>
      </c>
      <c r="I183" s="159" t="str">
        <f t="shared" si="101"/>
        <v>lu̯iju</v>
      </c>
      <c r="J183" s="73" t="s">
        <v>5180</v>
      </c>
      <c r="K183" s="141" t="s">
        <v>5181</v>
      </c>
      <c r="L183" s="141" t="s">
        <v>5182</v>
      </c>
      <c r="M183" s="46"/>
      <c r="N183" s="164"/>
      <c r="O183" s="46"/>
      <c r="P183" s="46"/>
      <c r="Q183" s="37"/>
      <c r="R183" s="50"/>
      <c r="S183" s="50"/>
      <c r="T183" s="44"/>
      <c r="U183" s="44"/>
    </row>
    <row r="184" spans="1:21" x14ac:dyDescent="0.3">
      <c r="A184" s="37" t="s">
        <v>250</v>
      </c>
      <c r="B184" s="38" t="s">
        <v>639</v>
      </c>
      <c r="C184" s="46" t="s">
        <v>847</v>
      </c>
      <c r="D184" s="47" t="s">
        <v>2420</v>
      </c>
      <c r="E184" s="48" t="s">
        <v>2421</v>
      </c>
      <c r="F184" s="48" t="s">
        <v>4840</v>
      </c>
      <c r="G184" s="166" t="str">
        <f>_xlfn.CONCAT(A184,"u")</f>
        <v>luanu</v>
      </c>
      <c r="H184" s="159" t="str">
        <f>_xlfn.CONCAT(B184,"u")</f>
        <v>lu̯ánu</v>
      </c>
      <c r="I184" s="159" t="str">
        <f>_xlfn.CONCAT(C184,"u")</f>
        <v>lu̯anu</v>
      </c>
      <c r="J184" s="73" t="s">
        <v>5517</v>
      </c>
      <c r="K184" s="141" t="s">
        <v>5518</v>
      </c>
      <c r="L184" s="141" t="s">
        <v>5718</v>
      </c>
      <c r="M184" s="46"/>
      <c r="N184" s="164"/>
      <c r="O184" s="46"/>
      <c r="P184" s="46"/>
      <c r="Q184" s="37"/>
      <c r="R184" s="50"/>
      <c r="S184" s="50"/>
      <c r="T184" s="44"/>
      <c r="U184" s="44"/>
    </row>
    <row r="185" spans="1:21" x14ac:dyDescent="0.3">
      <c r="A185" s="37" t="s">
        <v>251</v>
      </c>
      <c r="B185" s="64" t="s">
        <v>640</v>
      </c>
      <c r="C185" s="46" t="str">
        <f>B185</f>
        <v>lu̯é</v>
      </c>
      <c r="D185" s="47" t="s">
        <v>2428</v>
      </c>
      <c r="E185" s="48" t="s">
        <v>4436</v>
      </c>
      <c r="F185" s="48" t="str">
        <f>E185</f>
        <v>lu̯êja</v>
      </c>
      <c r="G185" s="166" t="str">
        <f>_xlfn.CONCAT(A185,"ju")</f>
        <v>lüeju</v>
      </c>
      <c r="H185" s="159" t="str">
        <f>_xlfn.CONCAT(B185,"ju")</f>
        <v>lu̯éju</v>
      </c>
      <c r="I185" s="159" t="str">
        <f>_xlfn.CONCAT(C185,"ju")</f>
        <v>lu̯éju</v>
      </c>
      <c r="J185" s="73" t="s">
        <v>5183</v>
      </c>
      <c r="K185" s="141" t="s">
        <v>5184</v>
      </c>
      <c r="L185" s="141" t="str">
        <f>K185</f>
        <v>lu̯êjski</v>
      </c>
      <c r="M185" s="46" t="s">
        <v>5986</v>
      </c>
      <c r="N185" s="164"/>
      <c r="O185" s="46"/>
      <c r="P185" s="46"/>
      <c r="Q185" s="37"/>
      <c r="R185" s="50"/>
      <c r="S185" s="50"/>
      <c r="T185" s="44"/>
      <c r="U185" s="44"/>
    </row>
    <row r="186" spans="1:21" x14ac:dyDescent="0.3">
      <c r="A186" s="37" t="s">
        <v>252</v>
      </c>
      <c r="B186" s="38" t="s">
        <v>641</v>
      </c>
      <c r="C186" s="46" t="s">
        <v>252</v>
      </c>
      <c r="D186" s="47" t="s">
        <v>2433</v>
      </c>
      <c r="E186" s="48" t="s">
        <v>2434</v>
      </c>
      <c r="F186" s="48" t="s">
        <v>2433</v>
      </c>
      <c r="G186" s="166" t="str">
        <f>_xlfn.CONCAT(A186,"u")</f>
        <v>lunu</v>
      </c>
      <c r="H186" s="159" t="str">
        <f>_xlfn.CONCAT(B186,"u")</f>
        <v>lúnu</v>
      </c>
      <c r="I186" s="159" t="str">
        <f>_xlfn.CONCAT(C186,"u")</f>
        <v>lunu</v>
      </c>
      <c r="J186" s="73" t="s">
        <v>5519</v>
      </c>
      <c r="K186" s="141" t="s">
        <v>5520</v>
      </c>
      <c r="L186" s="141" t="s">
        <v>5519</v>
      </c>
      <c r="M186" s="46"/>
      <c r="N186" s="164"/>
      <c r="O186" s="46"/>
      <c r="P186" s="46"/>
      <c r="Q186" s="37"/>
      <c r="R186" s="50"/>
      <c r="S186" s="50"/>
      <c r="T186" s="44"/>
      <c r="U186" s="44"/>
    </row>
    <row r="187" spans="1:21" x14ac:dyDescent="0.3">
      <c r="A187" s="37" t="s">
        <v>253</v>
      </c>
      <c r="B187" s="38" t="s">
        <v>642</v>
      </c>
      <c r="C187" s="46" t="s">
        <v>1106</v>
      </c>
      <c r="D187" s="47" t="s">
        <v>2441</v>
      </c>
      <c r="E187" s="48" t="s">
        <v>2442</v>
      </c>
      <c r="F187" s="48" t="s">
        <v>4945</v>
      </c>
      <c r="G187" s="166" t="str">
        <f>_xlfn.CONCAT(A187,"ju")</f>
        <v>luoju</v>
      </c>
      <c r="H187" s="159" t="str">
        <f>_xlfn.CONCAT(B187,"ju")</f>
        <v>lu̯óju</v>
      </c>
      <c r="I187" s="159" t="str">
        <f>_xlfn.CONCAT(C187,"ju")</f>
        <v>lu̯oju</v>
      </c>
      <c r="J187" s="73" t="s">
        <v>5185</v>
      </c>
      <c r="K187" s="141" t="s">
        <v>5186</v>
      </c>
      <c r="L187" s="141" t="s">
        <v>5187</v>
      </c>
      <c r="M187" s="46"/>
      <c r="N187" s="164"/>
      <c r="O187" s="46"/>
      <c r="P187" s="46"/>
      <c r="Q187" s="37"/>
      <c r="R187" s="50"/>
      <c r="S187" s="50"/>
      <c r="T187" s="44"/>
      <c r="U187" s="44"/>
    </row>
    <row r="188" spans="1:21" x14ac:dyDescent="0.3">
      <c r="A188" s="37" t="s">
        <v>171</v>
      </c>
      <c r="B188" s="38" t="s">
        <v>455</v>
      </c>
      <c r="C188" s="46" t="str">
        <f>B188</f>
        <v>má</v>
      </c>
      <c r="D188" s="47" t="s">
        <v>2449</v>
      </c>
      <c r="E188" s="48" t="s">
        <v>2450</v>
      </c>
      <c r="F188" s="48" t="str">
        <f>E188</f>
        <v>mája</v>
      </c>
      <c r="G188" s="166" t="str">
        <f>_xlfn.CONCAT(A188,"ju")</f>
        <v>maju</v>
      </c>
      <c r="H188" s="159" t="str">
        <f>_xlfn.CONCAT(B188,"ju")</f>
        <v>máju</v>
      </c>
      <c r="I188" s="159" t="str">
        <f>H188</f>
        <v>máju</v>
      </c>
      <c r="J188" s="73" t="s">
        <v>5188</v>
      </c>
      <c r="K188" s="141" t="s">
        <v>5189</v>
      </c>
      <c r="L188" s="141" t="str">
        <f>K188</f>
        <v>májski</v>
      </c>
      <c r="M188" s="46" t="s">
        <v>5979</v>
      </c>
      <c r="N188" s="164"/>
      <c r="O188" s="46"/>
      <c r="P188" s="46"/>
      <c r="Q188" s="37"/>
      <c r="R188" s="50"/>
      <c r="S188" s="50"/>
      <c r="T188" s="44"/>
      <c r="U188" s="44"/>
    </row>
    <row r="189" spans="1:21" x14ac:dyDescent="0.3">
      <c r="A189" s="37" t="s">
        <v>254</v>
      </c>
      <c r="B189" s="38" t="s">
        <v>643</v>
      </c>
      <c r="C189" s="46" t="s">
        <v>848</v>
      </c>
      <c r="D189" s="47" t="s">
        <v>2457</v>
      </c>
      <c r="E189" s="48" t="s">
        <v>2450</v>
      </c>
      <c r="F189" s="48" t="s">
        <v>2449</v>
      </c>
      <c r="G189" s="166" t="str">
        <f>_xlfn.CONCAT(A189,"u")</f>
        <v>maiu</v>
      </c>
      <c r="H189" s="159" t="str">
        <f>_xlfn.CONCAT(B189,"u")</f>
        <v>máju</v>
      </c>
      <c r="I189" s="159" t="str">
        <f>_xlfn.CONCAT(C189,"u")</f>
        <v>maju</v>
      </c>
      <c r="J189" s="73" t="s">
        <v>5190</v>
      </c>
      <c r="K189" s="141" t="s">
        <v>5189</v>
      </c>
      <c r="L189" s="141" t="s">
        <v>5188</v>
      </c>
      <c r="M189" s="46"/>
      <c r="N189" s="164"/>
      <c r="O189" s="46"/>
      <c r="P189" s="46"/>
      <c r="Q189" s="37"/>
      <c r="R189" s="50"/>
      <c r="S189" s="50"/>
      <c r="T189" s="44"/>
      <c r="U189" s="44"/>
    </row>
    <row r="190" spans="1:21" x14ac:dyDescent="0.3">
      <c r="A190" s="37" t="s">
        <v>120</v>
      </c>
      <c r="B190" s="38" t="s">
        <v>644</v>
      </c>
      <c r="C190" s="46" t="s">
        <v>120</v>
      </c>
      <c r="D190" s="47" t="s">
        <v>2461</v>
      </c>
      <c r="E190" s="48" t="s">
        <v>2462</v>
      </c>
      <c r="F190" s="48" t="s">
        <v>2461</v>
      </c>
      <c r="G190" s="166" t="str">
        <f t="shared" ref="G190:I191" si="102">_xlfn.CONCAT(A190,"u")</f>
        <v>manu</v>
      </c>
      <c r="H190" s="159" t="str">
        <f t="shared" si="102"/>
        <v>mánu</v>
      </c>
      <c r="I190" s="159" t="str">
        <f t="shared" si="102"/>
        <v>manu</v>
      </c>
      <c r="J190" s="73" t="s">
        <v>5521</v>
      </c>
      <c r="K190" s="141" t="s">
        <v>5522</v>
      </c>
      <c r="L190" s="141" t="s">
        <v>5521</v>
      </c>
      <c r="M190" s="46"/>
      <c r="N190" s="164"/>
      <c r="O190" s="46"/>
      <c r="P190" s="46"/>
      <c r="Q190" s="37"/>
      <c r="R190" s="50"/>
      <c r="S190" s="50"/>
      <c r="T190" s="44"/>
      <c r="U190" s="44"/>
    </row>
    <row r="191" spans="1:21" x14ac:dyDescent="0.3">
      <c r="A191" s="37" t="s">
        <v>255</v>
      </c>
      <c r="B191" s="38" t="s">
        <v>1121</v>
      </c>
      <c r="C191" s="46" t="s">
        <v>255</v>
      </c>
      <c r="D191" s="47" t="s">
        <v>2469</v>
      </c>
      <c r="E191" s="48" t="s">
        <v>2470</v>
      </c>
      <c r="F191" s="48" t="s">
        <v>2469</v>
      </c>
      <c r="G191" s="166" t="str">
        <f t="shared" si="102"/>
        <v>mangu</v>
      </c>
      <c r="H191" s="159" t="str">
        <f t="shared" si="102"/>
        <v>mángu</v>
      </c>
      <c r="I191" s="159" t="str">
        <f t="shared" si="102"/>
        <v>mangu</v>
      </c>
      <c r="J191" s="73" t="s">
        <v>5855</v>
      </c>
      <c r="K191" s="141" t="s">
        <v>5856</v>
      </c>
      <c r="L191" s="141" t="s">
        <v>5855</v>
      </c>
      <c r="M191" s="46"/>
      <c r="N191" s="164"/>
      <c r="O191" s="46"/>
      <c r="P191" s="46"/>
      <c r="Q191" s="37"/>
      <c r="R191" s="50"/>
      <c r="S191" s="50"/>
      <c r="T191" s="44"/>
      <c r="U191" s="44"/>
    </row>
    <row r="192" spans="1:21" x14ac:dyDescent="0.3">
      <c r="A192" s="52" t="s">
        <v>129</v>
      </c>
      <c r="B192" s="53" t="s">
        <v>441</v>
      </c>
      <c r="C192" s="54" t="s">
        <v>129</v>
      </c>
      <c r="D192" s="47" t="s">
        <v>2477</v>
      </c>
      <c r="E192" s="48" t="s">
        <v>2478</v>
      </c>
      <c r="F192" s="48" t="s">
        <v>2477</v>
      </c>
      <c r="G192" s="166" t="str">
        <f>_xlfn.CONCAT(LEFT(A192,(LEN(A192)-1)),"u")</f>
        <v>mau</v>
      </c>
      <c r="H192" s="159" t="str">
        <f t="shared" ref="H192" si="103">_xlfn.CONCAT(LEFT(B192,(LEN(B192)-1)),"u")</f>
        <v>máu</v>
      </c>
      <c r="I192" s="159" t="str">
        <f t="shared" ref="I192" si="104">_xlfn.CONCAT(LEFT(C192,(LEN(C192)-1)),"u")</f>
        <v>mau</v>
      </c>
      <c r="J192" s="73" t="s">
        <v>5523</v>
      </c>
      <c r="K192" s="141" t="s">
        <v>5524</v>
      </c>
      <c r="L192" s="141" t="s">
        <v>5523</v>
      </c>
      <c r="M192" s="46"/>
      <c r="N192" s="164"/>
      <c r="O192" s="46"/>
      <c r="P192" s="46"/>
      <c r="Q192" s="52"/>
      <c r="R192" s="56"/>
      <c r="S192" s="56"/>
      <c r="T192" s="44"/>
      <c r="U192" s="44"/>
    </row>
    <row r="193" spans="1:21" x14ac:dyDescent="0.3">
      <c r="A193" s="37" t="s">
        <v>256</v>
      </c>
      <c r="B193" s="38" t="s">
        <v>3892</v>
      </c>
      <c r="C193" s="46" t="str">
        <f>B193</f>
        <v>mê</v>
      </c>
      <c r="D193" s="47" t="s">
        <v>2483</v>
      </c>
      <c r="E193" s="48" t="s">
        <v>4056</v>
      </c>
      <c r="F193" s="48" t="str">
        <f>E193</f>
        <v>mêja</v>
      </c>
      <c r="G193" s="166" t="str">
        <f>_xlfn.CONCAT(A193,"ju")</f>
        <v>meju</v>
      </c>
      <c r="H193" s="159" t="str">
        <f>_xlfn.CONCAT(B193,"ju")</f>
        <v>mêju</v>
      </c>
      <c r="I193" s="159" t="str">
        <f>_xlfn.CONCAT(C193,"ju")</f>
        <v>mêju</v>
      </c>
      <c r="J193" s="73" t="s">
        <v>5191</v>
      </c>
      <c r="K193" s="141" t="s">
        <v>5192</v>
      </c>
      <c r="L193" s="141" t="str">
        <f>K193</f>
        <v>mêjski</v>
      </c>
      <c r="M193" s="46" t="s">
        <v>5986</v>
      </c>
      <c r="N193" s="164"/>
      <c r="O193" s="46"/>
      <c r="P193" s="46"/>
      <c r="Q193" s="37"/>
      <c r="R193" s="50"/>
      <c r="S193" s="50"/>
      <c r="T193" s="44"/>
      <c r="U193" s="44"/>
    </row>
    <row r="194" spans="1:21" ht="14.4" x14ac:dyDescent="0.3">
      <c r="A194" s="57" t="s">
        <v>208</v>
      </c>
      <c r="B194" s="58" t="s">
        <v>647</v>
      </c>
      <c r="C194" s="58" t="s">
        <v>1009</v>
      </c>
      <c r="D194" s="59" t="s">
        <v>4200</v>
      </c>
      <c r="E194" s="139" t="s">
        <v>4056</v>
      </c>
      <c r="F194" s="139" t="s">
        <v>2483</v>
      </c>
      <c r="G194" s="166" t="str">
        <f t="shared" ref="G194" si="105">_xlfn.CONCAT(A194,"u")</f>
        <v>meiu</v>
      </c>
      <c r="H194" s="159" t="str">
        <f t="shared" ref="H194" si="106">_xlfn.CONCAT(B194,"u")</f>
        <v>mêju</v>
      </c>
      <c r="I194" s="159" t="str">
        <f t="shared" ref="I194" si="107">_xlfn.CONCAT(C194,"u")</f>
        <v>meju</v>
      </c>
      <c r="J194" s="142" t="s">
        <v>5193</v>
      </c>
      <c r="K194" s="143" t="s">
        <v>5192</v>
      </c>
      <c r="L194" s="143" t="s">
        <v>5191</v>
      </c>
      <c r="M194" s="58"/>
      <c r="N194" s="165"/>
      <c r="O194" s="58"/>
      <c r="P194" s="58"/>
      <c r="Q194" s="58"/>
      <c r="R194" s="58"/>
      <c r="S194" s="58"/>
      <c r="T194" s="44"/>
      <c r="U194" s="44"/>
    </row>
    <row r="195" spans="1:21" x14ac:dyDescent="0.3">
      <c r="A195" s="37" t="s">
        <v>257</v>
      </c>
      <c r="B195" s="38" t="s">
        <v>3893</v>
      </c>
      <c r="C195" s="46" t="s">
        <v>257</v>
      </c>
      <c r="D195" s="47" t="s">
        <v>2490</v>
      </c>
      <c r="E195" s="48" t="s">
        <v>4060</v>
      </c>
      <c r="F195" s="48" t="s">
        <v>2490</v>
      </c>
      <c r="G195" s="166" t="str">
        <f t="shared" ref="G195:I196" si="108">_xlfn.CONCAT(A195,"u")</f>
        <v>menu</v>
      </c>
      <c r="H195" s="159" t="str">
        <f t="shared" si="108"/>
        <v>mênu</v>
      </c>
      <c r="I195" s="159" t="str">
        <f t="shared" si="108"/>
        <v>menu</v>
      </c>
      <c r="J195" s="73" t="s">
        <v>5525</v>
      </c>
      <c r="K195" s="141" t="s">
        <v>5526</v>
      </c>
      <c r="L195" s="141" t="s">
        <v>5525</v>
      </c>
      <c r="M195" s="46"/>
      <c r="N195" s="164"/>
      <c r="O195" s="46"/>
      <c r="P195" s="46"/>
      <c r="Q195" s="37"/>
      <c r="R195" s="50"/>
      <c r="S195" s="50"/>
      <c r="T195" s="44"/>
      <c r="U195" s="44"/>
    </row>
    <row r="196" spans="1:21" x14ac:dyDescent="0.3">
      <c r="A196" s="37" t="s">
        <v>81</v>
      </c>
      <c r="B196" s="38" t="s">
        <v>3894</v>
      </c>
      <c r="C196" s="46" t="s">
        <v>81</v>
      </c>
      <c r="D196" s="47" t="s">
        <v>2497</v>
      </c>
      <c r="E196" s="48" t="s">
        <v>4064</v>
      </c>
      <c r="F196" s="48" t="s">
        <v>2497</v>
      </c>
      <c r="G196" s="166" t="str">
        <f t="shared" si="108"/>
        <v>mengu</v>
      </c>
      <c r="H196" s="159" t="str">
        <f t="shared" si="108"/>
        <v>mêngu</v>
      </c>
      <c r="I196" s="159" t="str">
        <f t="shared" si="108"/>
        <v>mengu</v>
      </c>
      <c r="J196" s="73" t="s">
        <v>5857</v>
      </c>
      <c r="K196" s="141" t="s">
        <v>5858</v>
      </c>
      <c r="L196" s="141" t="s">
        <v>5857</v>
      </c>
      <c r="M196" s="46"/>
      <c r="N196" s="164"/>
      <c r="O196" s="46"/>
      <c r="P196" s="46"/>
      <c r="Q196" s="37"/>
      <c r="R196" s="50"/>
      <c r="S196" s="50"/>
      <c r="T196" s="44"/>
      <c r="U196" s="44"/>
    </row>
    <row r="197" spans="1:21" x14ac:dyDescent="0.3">
      <c r="A197" s="37" t="s">
        <v>258</v>
      </c>
      <c r="B197" s="38" t="s">
        <v>650</v>
      </c>
      <c r="C197" s="46" t="s">
        <v>258</v>
      </c>
      <c r="D197" s="47" t="s">
        <v>2504</v>
      </c>
      <c r="E197" s="48" t="s">
        <v>2505</v>
      </c>
      <c r="F197" s="48" t="s">
        <v>2504</v>
      </c>
      <c r="G197" s="166" t="str">
        <f>_xlfn.CONCAT(A197,"ju")</f>
        <v>miju</v>
      </c>
      <c r="H197" s="159" t="str">
        <f>_xlfn.CONCAT(B197,"ju")</f>
        <v>míju</v>
      </c>
      <c r="I197" s="159" t="str">
        <f>_xlfn.CONCAT(C197,"ju")</f>
        <v>miju</v>
      </c>
      <c r="J197" s="73" t="s">
        <v>5194</v>
      </c>
      <c r="K197" s="141" t="s">
        <v>5195</v>
      </c>
      <c r="L197" s="141" t="s">
        <v>5194</v>
      </c>
      <c r="M197" s="46"/>
      <c r="N197" s="164"/>
      <c r="O197" s="46"/>
      <c r="P197" s="46"/>
      <c r="Q197" s="37"/>
      <c r="R197" s="50"/>
      <c r="S197" s="50"/>
      <c r="T197" s="44"/>
      <c r="U197" s="44"/>
    </row>
    <row r="198" spans="1:21" x14ac:dyDescent="0.3">
      <c r="A198" s="37" t="s">
        <v>259</v>
      </c>
      <c r="B198" s="38" t="s">
        <v>651</v>
      </c>
      <c r="C198" s="46" t="s">
        <v>1010</v>
      </c>
      <c r="D198" s="47" t="s">
        <v>2510</v>
      </c>
      <c r="E198" s="48" t="s">
        <v>2511</v>
      </c>
      <c r="F198" s="48" t="s">
        <v>4898</v>
      </c>
      <c r="G198" s="166" t="str">
        <f>_xlfn.CONCAT(A198,"u")</f>
        <v>mianu</v>
      </c>
      <c r="H198" s="159" t="str">
        <f>_xlfn.CONCAT(B198,"u")</f>
        <v>mjênu</v>
      </c>
      <c r="I198" s="159" t="str">
        <f>_xlfn.CONCAT(C198,"u")</f>
        <v>mjenu</v>
      </c>
      <c r="J198" s="73" t="s">
        <v>5527</v>
      </c>
      <c r="K198" s="141" t="s">
        <v>5528</v>
      </c>
      <c r="L198" s="141" t="s">
        <v>5529</v>
      </c>
      <c r="M198" s="46"/>
      <c r="N198" s="164"/>
      <c r="O198" s="46"/>
      <c r="P198" s="46"/>
      <c r="Q198" s="37"/>
      <c r="R198" s="50"/>
      <c r="S198" s="50"/>
      <c r="T198" s="44"/>
      <c r="U198" s="44"/>
    </row>
    <row r="199" spans="1:21" x14ac:dyDescent="0.3">
      <c r="A199" s="52" t="s">
        <v>260</v>
      </c>
      <c r="B199" s="53" t="s">
        <v>1181</v>
      </c>
      <c r="C199" s="54" t="s">
        <v>1198</v>
      </c>
      <c r="D199" s="47" t="s">
        <v>2518</v>
      </c>
      <c r="E199" s="48" t="s">
        <v>2519</v>
      </c>
      <c r="F199" s="48" t="s">
        <v>4841</v>
      </c>
      <c r="G199" s="166" t="str">
        <f>_xlfn.CONCAT(LEFT(A199,(LEN(A199)-1)),"u")</f>
        <v>miau</v>
      </c>
      <c r="H199" s="159" t="str">
        <f t="shared" ref="H199" si="109">_xlfn.CONCAT(LEFT(B199,(LEN(B199)-1)),"u")</f>
        <v>mjáu</v>
      </c>
      <c r="I199" s="159" t="str">
        <f t="shared" ref="I199" si="110">_xlfn.CONCAT(LEFT(C199,(LEN(C199)-1)),"u")</f>
        <v>mjau</v>
      </c>
      <c r="J199" s="73" t="s">
        <v>5530</v>
      </c>
      <c r="K199" s="141" t="s">
        <v>5531</v>
      </c>
      <c r="L199" s="141" t="s">
        <v>5719</v>
      </c>
      <c r="M199" s="46"/>
      <c r="N199" s="164"/>
      <c r="O199" s="46"/>
      <c r="P199" s="46"/>
      <c r="Q199" s="52"/>
      <c r="R199" s="56"/>
      <c r="S199" s="56"/>
      <c r="T199" s="44"/>
      <c r="U199" s="44"/>
    </row>
    <row r="200" spans="1:21" x14ac:dyDescent="0.3">
      <c r="A200" s="37" t="s">
        <v>261</v>
      </c>
      <c r="B200" s="62" t="s">
        <v>652</v>
      </c>
      <c r="C200" s="46" t="s">
        <v>1048</v>
      </c>
      <c r="D200" s="47" t="s">
        <v>2526</v>
      </c>
      <c r="E200" s="48" t="s">
        <v>4437</v>
      </c>
      <c r="F200" s="48" t="s">
        <v>6003</v>
      </c>
      <c r="G200" s="166" t="str">
        <f>_xlfn.CONCAT(A200,"ju")</f>
        <v>mieju</v>
      </c>
      <c r="H200" s="159" t="str">
        <f>_xlfn.CONCAT(B200,"ju")</f>
        <v>mjéju</v>
      </c>
      <c r="I200" s="159" t="str">
        <f>_xlfn.CONCAT(C200,"ju")</f>
        <v>mjeju</v>
      </c>
      <c r="J200" s="73" t="s">
        <v>5196</v>
      </c>
      <c r="K200" s="141" t="s">
        <v>5197</v>
      </c>
      <c r="L200" s="141" t="s">
        <v>6013</v>
      </c>
      <c r="M200" s="46"/>
      <c r="N200" s="164"/>
      <c r="O200" s="46"/>
      <c r="P200" s="46"/>
      <c r="Q200" s="37"/>
      <c r="R200" s="50"/>
      <c r="S200" s="50"/>
      <c r="T200" s="44"/>
      <c r="U200" s="44"/>
    </row>
    <row r="201" spans="1:21" x14ac:dyDescent="0.3">
      <c r="A201" s="37" t="s">
        <v>262</v>
      </c>
      <c r="B201" s="38" t="s">
        <v>653</v>
      </c>
      <c r="C201" s="46" t="s">
        <v>262</v>
      </c>
      <c r="D201" s="47" t="s">
        <v>2529</v>
      </c>
      <c r="E201" s="48" t="s">
        <v>2530</v>
      </c>
      <c r="F201" s="48" t="s">
        <v>2529</v>
      </c>
      <c r="G201" s="166" t="str">
        <f t="shared" ref="G201:I202" si="111">_xlfn.CONCAT(A201,"u")</f>
        <v>minu</v>
      </c>
      <c r="H201" s="159" t="str">
        <f t="shared" si="111"/>
        <v>mínu</v>
      </c>
      <c r="I201" s="159" t="str">
        <f t="shared" si="111"/>
        <v>minu</v>
      </c>
      <c r="J201" s="73" t="s">
        <v>5532</v>
      </c>
      <c r="K201" s="141" t="s">
        <v>5533</v>
      </c>
      <c r="L201" s="141" t="s">
        <v>5532</v>
      </c>
      <c r="M201" s="46"/>
      <c r="N201" s="164"/>
      <c r="O201" s="46"/>
      <c r="P201" s="46"/>
      <c r="Q201" s="37"/>
      <c r="R201" s="50"/>
      <c r="S201" s="50"/>
      <c r="T201" s="44"/>
      <c r="U201" s="44"/>
    </row>
    <row r="202" spans="1:21" x14ac:dyDescent="0.3">
      <c r="A202" s="37" t="s">
        <v>263</v>
      </c>
      <c r="B202" s="38" t="s">
        <v>454</v>
      </c>
      <c r="C202" s="46" t="s">
        <v>263</v>
      </c>
      <c r="D202" s="47" t="s">
        <v>2537</v>
      </c>
      <c r="E202" s="48" t="s">
        <v>2538</v>
      </c>
      <c r="F202" s="48" t="s">
        <v>2537</v>
      </c>
      <c r="G202" s="166" t="str">
        <f t="shared" si="111"/>
        <v>mingu</v>
      </c>
      <c r="H202" s="159" t="str">
        <f t="shared" si="111"/>
        <v>míngu</v>
      </c>
      <c r="I202" s="159" t="str">
        <f t="shared" si="111"/>
        <v>mingu</v>
      </c>
      <c r="J202" s="73" t="s">
        <v>5752</v>
      </c>
      <c r="K202" s="141" t="s">
        <v>5763</v>
      </c>
      <c r="L202" s="141" t="s">
        <v>5752</v>
      </c>
      <c r="M202" s="46"/>
      <c r="N202" s="164"/>
      <c r="O202" s="46"/>
      <c r="P202" s="46"/>
      <c r="Q202" s="37"/>
      <c r="R202" s="50"/>
      <c r="S202" s="50"/>
      <c r="T202" s="44"/>
      <c r="U202" s="44"/>
    </row>
    <row r="203" spans="1:21" x14ac:dyDescent="0.3">
      <c r="A203" s="37" t="s">
        <v>264</v>
      </c>
      <c r="B203" s="38" t="s">
        <v>655</v>
      </c>
      <c r="C203" s="46" t="s">
        <v>1065</v>
      </c>
      <c r="D203" s="47" t="s">
        <v>2545</v>
      </c>
      <c r="E203" s="48" t="s">
        <v>2546</v>
      </c>
      <c r="F203" s="48" t="s">
        <v>4969</v>
      </c>
      <c r="G203" s="166" t="str">
        <f t="shared" ref="G203:G204" si="112">_xlfn.CONCAT(A203,"ju")</f>
        <v>miuju</v>
      </c>
      <c r="H203" s="159" t="str">
        <f t="shared" ref="H203:H204" si="113">_xlfn.CONCAT(B203,"ju")</f>
        <v>mjúju</v>
      </c>
      <c r="I203" s="159" t="str">
        <f t="shared" ref="I203:I204" si="114">_xlfn.CONCAT(C203,"ju")</f>
        <v>mjuju</v>
      </c>
      <c r="J203" s="73" t="s">
        <v>5198</v>
      </c>
      <c r="K203" s="141" t="s">
        <v>5199</v>
      </c>
      <c r="L203" s="141" t="s">
        <v>5200</v>
      </c>
      <c r="M203" s="46"/>
      <c r="N203" s="164"/>
      <c r="O203" s="46"/>
      <c r="P203" s="46"/>
      <c r="Q203" s="37"/>
      <c r="R203" s="50"/>
      <c r="S203" s="50"/>
      <c r="T203" s="44"/>
      <c r="U203" s="44"/>
    </row>
    <row r="204" spans="1:21" x14ac:dyDescent="0.3">
      <c r="A204" s="37" t="s">
        <v>265</v>
      </c>
      <c r="B204" s="38" t="s">
        <v>656</v>
      </c>
      <c r="C204" s="46" t="s">
        <v>265</v>
      </c>
      <c r="D204" s="47" t="s">
        <v>2551</v>
      </c>
      <c r="E204" s="48" t="s">
        <v>2552</v>
      </c>
      <c r="F204" s="48" t="s">
        <v>2551</v>
      </c>
      <c r="G204" s="166" t="str">
        <f t="shared" si="112"/>
        <v>moju</v>
      </c>
      <c r="H204" s="159" t="str">
        <f t="shared" si="113"/>
        <v>móju</v>
      </c>
      <c r="I204" s="159" t="str">
        <f t="shared" si="114"/>
        <v>moju</v>
      </c>
      <c r="J204" s="73" t="s">
        <v>5201</v>
      </c>
      <c r="K204" s="141" t="s">
        <v>5202</v>
      </c>
      <c r="L204" s="141" t="s">
        <v>5201</v>
      </c>
      <c r="M204" s="46"/>
      <c r="N204" s="164"/>
      <c r="O204" s="46"/>
      <c r="P204" s="46"/>
      <c r="Q204" s="37"/>
      <c r="R204" s="50"/>
      <c r="S204" s="50"/>
      <c r="T204" s="44"/>
      <c r="U204" s="44"/>
    </row>
    <row r="205" spans="1:21" x14ac:dyDescent="0.3">
      <c r="A205" s="63" t="s">
        <v>266</v>
      </c>
      <c r="B205" s="38" t="s">
        <v>657</v>
      </c>
      <c r="C205" s="46" t="s">
        <v>1089</v>
      </c>
      <c r="D205" s="47" t="s">
        <v>2559</v>
      </c>
      <c r="E205" s="48" t="s">
        <v>2560</v>
      </c>
      <c r="F205" s="48" t="s">
        <v>4997</v>
      </c>
      <c r="G205" s="166" t="str">
        <f>_xlfn.CONCAT(A205,"u")</f>
        <v>mouu</v>
      </c>
      <c r="H205" s="159" t="str">
        <f>_xlfn.CONCAT(LEFT(E205,LEN(E205)-1),"u")</f>
        <v>môvu</v>
      </c>
      <c r="I205" s="159" t="str">
        <f>_xlfn.CONCAT(LEFT(F205,LEN(F205)-1),"u")</f>
        <v>movu</v>
      </c>
      <c r="J205" s="73" t="s">
        <v>5534</v>
      </c>
      <c r="K205" s="141" t="s">
        <v>5535</v>
      </c>
      <c r="L205" s="141" t="s">
        <v>6027</v>
      </c>
      <c r="M205" s="46"/>
      <c r="N205" s="164"/>
      <c r="O205" s="46"/>
      <c r="P205" s="46"/>
      <c r="Q205" s="37"/>
      <c r="R205" s="50"/>
      <c r="S205" s="50"/>
      <c r="T205" s="44"/>
      <c r="U205" s="44"/>
    </row>
    <row r="206" spans="1:21" x14ac:dyDescent="0.3">
      <c r="A206" s="37" t="s">
        <v>267</v>
      </c>
      <c r="B206" s="38" t="s">
        <v>658</v>
      </c>
      <c r="C206" s="46" t="s">
        <v>267</v>
      </c>
      <c r="D206" s="47" t="s">
        <v>2567</v>
      </c>
      <c r="E206" s="48" t="s">
        <v>2568</v>
      </c>
      <c r="F206" s="48" t="s">
        <v>2567</v>
      </c>
      <c r="G206" s="166" t="str">
        <f>_xlfn.CONCAT(A206,"ju")</f>
        <v>muju</v>
      </c>
      <c r="H206" s="159" t="str">
        <f>_xlfn.CONCAT(B206,"ju")</f>
        <v>múju</v>
      </c>
      <c r="I206" s="159" t="str">
        <f>_xlfn.CONCAT(C206,"ju")</f>
        <v>muju</v>
      </c>
      <c r="J206" s="73" t="s">
        <v>5203</v>
      </c>
      <c r="K206" s="141" t="s">
        <v>5204</v>
      </c>
      <c r="L206" s="141" t="s">
        <v>5203</v>
      </c>
      <c r="M206" s="46"/>
      <c r="N206" s="164"/>
      <c r="O206" s="46"/>
      <c r="P206" s="46"/>
      <c r="Q206" s="37"/>
      <c r="R206" s="50"/>
      <c r="S206" s="50"/>
      <c r="T206" s="44"/>
      <c r="U206" s="44"/>
    </row>
    <row r="207" spans="1:21" x14ac:dyDescent="0.3">
      <c r="A207" s="37" t="s">
        <v>268</v>
      </c>
      <c r="B207" s="38" t="s">
        <v>659</v>
      </c>
      <c r="C207" s="46" t="str">
        <f>B207</f>
        <v>ná</v>
      </c>
      <c r="D207" s="47" t="s">
        <v>2573</v>
      </c>
      <c r="E207" s="48" t="s">
        <v>2574</v>
      </c>
      <c r="F207" s="48" t="str">
        <f>E207</f>
        <v>nája</v>
      </c>
      <c r="G207" s="166" t="str">
        <f>_xlfn.CONCAT(A207,"ju")</f>
        <v>naju</v>
      </c>
      <c r="H207" s="159" t="str">
        <f>_xlfn.CONCAT(B207,"ju")</f>
        <v>náju</v>
      </c>
      <c r="I207" s="159" t="str">
        <f>H207</f>
        <v>náju</v>
      </c>
      <c r="J207" s="73" t="s">
        <v>5205</v>
      </c>
      <c r="K207" s="141" t="s">
        <v>5206</v>
      </c>
      <c r="L207" s="141" t="str">
        <f>K207</f>
        <v>nájski</v>
      </c>
      <c r="M207" s="46" t="s">
        <v>5979</v>
      </c>
      <c r="N207" s="164"/>
      <c r="O207" s="46"/>
      <c r="P207" s="46"/>
      <c r="Q207" s="37"/>
      <c r="R207" s="50"/>
      <c r="S207" s="50"/>
      <c r="T207" s="44"/>
      <c r="U207" s="44"/>
    </row>
    <row r="208" spans="1:21" x14ac:dyDescent="0.3">
      <c r="A208" s="37" t="s">
        <v>10</v>
      </c>
      <c r="B208" s="38" t="s">
        <v>660</v>
      </c>
      <c r="C208" s="46" t="s">
        <v>849</v>
      </c>
      <c r="D208" s="47" t="s">
        <v>2581</v>
      </c>
      <c r="E208" s="48" t="s">
        <v>2574</v>
      </c>
      <c r="F208" s="48" t="s">
        <v>2573</v>
      </c>
      <c r="G208" s="166" t="str">
        <f>_xlfn.CONCAT(A208,"u")</f>
        <v>naiu</v>
      </c>
      <c r="H208" s="159" t="str">
        <f>_xlfn.CONCAT(B208,"u")</f>
        <v>náju</v>
      </c>
      <c r="I208" s="159" t="str">
        <f>_xlfn.CONCAT(C208,"u")</f>
        <v>naju</v>
      </c>
      <c r="J208" s="73" t="s">
        <v>5207</v>
      </c>
      <c r="K208" s="141" t="s">
        <v>5206</v>
      </c>
      <c r="L208" s="141" t="s">
        <v>5205</v>
      </c>
      <c r="M208" s="46"/>
      <c r="N208" s="164"/>
      <c r="O208" s="46"/>
      <c r="P208" s="46"/>
      <c r="Q208" s="37"/>
      <c r="R208" s="50"/>
      <c r="S208" s="50"/>
      <c r="T208" s="44"/>
      <c r="U208" s="44"/>
    </row>
    <row r="209" spans="1:21" x14ac:dyDescent="0.3">
      <c r="A209" s="37" t="s">
        <v>270</v>
      </c>
      <c r="B209" s="38" t="s">
        <v>456</v>
      </c>
      <c r="C209" s="46" t="s">
        <v>270</v>
      </c>
      <c r="D209" s="47" t="s">
        <v>2585</v>
      </c>
      <c r="E209" s="48" t="s">
        <v>2586</v>
      </c>
      <c r="F209" s="48" t="s">
        <v>2585</v>
      </c>
      <c r="G209" s="166" t="str">
        <f t="shared" ref="G209:I210" si="115">_xlfn.CONCAT(A209,"u")</f>
        <v>nanu</v>
      </c>
      <c r="H209" s="159" t="str">
        <f t="shared" si="115"/>
        <v>nánu</v>
      </c>
      <c r="I209" s="159" t="str">
        <f t="shared" si="115"/>
        <v>nanu</v>
      </c>
      <c r="J209" s="73" t="s">
        <v>5536</v>
      </c>
      <c r="K209" s="141" t="s">
        <v>5537</v>
      </c>
      <c r="L209" s="141" t="s">
        <v>5536</v>
      </c>
      <c r="M209" s="46"/>
      <c r="N209" s="164"/>
      <c r="O209" s="46"/>
      <c r="P209" s="46"/>
      <c r="Q209" s="37"/>
      <c r="R209" s="50"/>
      <c r="S209" s="50"/>
      <c r="T209" s="44"/>
      <c r="U209" s="44"/>
    </row>
    <row r="210" spans="1:21" x14ac:dyDescent="0.3">
      <c r="A210" s="37" t="s">
        <v>271</v>
      </c>
      <c r="B210" s="38" t="s">
        <v>1122</v>
      </c>
      <c r="C210" s="46" t="s">
        <v>271</v>
      </c>
      <c r="D210" s="47" t="s">
        <v>2593</v>
      </c>
      <c r="E210" s="48" t="s">
        <v>2594</v>
      </c>
      <c r="F210" s="48" t="s">
        <v>2593</v>
      </c>
      <c r="G210" s="166" t="str">
        <f t="shared" si="115"/>
        <v>nangu</v>
      </c>
      <c r="H210" s="159" t="str">
        <f t="shared" si="115"/>
        <v>nángu</v>
      </c>
      <c r="I210" s="159" t="str">
        <f t="shared" si="115"/>
        <v>nangu</v>
      </c>
      <c r="J210" s="73" t="s">
        <v>5859</v>
      </c>
      <c r="K210" s="141" t="s">
        <v>5860</v>
      </c>
      <c r="L210" s="141" t="s">
        <v>5859</v>
      </c>
      <c r="M210" s="46"/>
      <c r="N210" s="164"/>
      <c r="O210" s="46"/>
      <c r="P210" s="46"/>
      <c r="Q210" s="37"/>
      <c r="R210" s="50"/>
      <c r="S210" s="50"/>
      <c r="T210" s="44"/>
      <c r="U210" s="44"/>
    </row>
    <row r="211" spans="1:21" x14ac:dyDescent="0.3">
      <c r="A211" s="52" t="s">
        <v>272</v>
      </c>
      <c r="B211" s="53" t="s">
        <v>1182</v>
      </c>
      <c r="C211" s="54" t="s">
        <v>272</v>
      </c>
      <c r="D211" s="47" t="s">
        <v>2601</v>
      </c>
      <c r="E211" s="48" t="s">
        <v>2602</v>
      </c>
      <c r="F211" s="48" t="s">
        <v>2601</v>
      </c>
      <c r="G211" s="166" t="str">
        <f>_xlfn.CONCAT(LEFT(A211,(LEN(A211)-1)),"u")</f>
        <v>nau</v>
      </c>
      <c r="H211" s="159" t="str">
        <f t="shared" ref="H211" si="116">_xlfn.CONCAT(LEFT(B211,(LEN(B211)-1)),"u")</f>
        <v>náu</v>
      </c>
      <c r="I211" s="159" t="str">
        <f t="shared" ref="I211" si="117">_xlfn.CONCAT(LEFT(C211,(LEN(C211)-1)),"u")</f>
        <v>nau</v>
      </c>
      <c r="J211" s="73" t="s">
        <v>5538</v>
      </c>
      <c r="K211" s="141" t="s">
        <v>5539</v>
      </c>
      <c r="L211" s="141" t="s">
        <v>5538</v>
      </c>
      <c r="M211" s="46"/>
      <c r="N211" s="164"/>
      <c r="O211" s="46"/>
      <c r="P211" s="46"/>
      <c r="Q211" s="52"/>
      <c r="R211" s="56"/>
      <c r="S211" s="56"/>
      <c r="T211" s="44"/>
      <c r="U211" s="44"/>
    </row>
    <row r="212" spans="1:21" x14ac:dyDescent="0.3">
      <c r="A212" s="37" t="s">
        <v>273</v>
      </c>
      <c r="B212" s="38" t="s">
        <v>3895</v>
      </c>
      <c r="C212" s="46" t="str">
        <f>B212</f>
        <v>nê</v>
      </c>
      <c r="D212" s="47" t="s">
        <v>2607</v>
      </c>
      <c r="E212" s="48" t="s">
        <v>4068</v>
      </c>
      <c r="F212" s="48" t="str">
        <f>E212</f>
        <v>nêja</v>
      </c>
      <c r="G212" s="166" t="str">
        <f>_xlfn.CONCAT(A212,"ju")</f>
        <v>neju</v>
      </c>
      <c r="H212" s="159" t="str">
        <f>_xlfn.CONCAT(B212,"ju")</f>
        <v>nêju</v>
      </c>
      <c r="I212" s="159" t="str">
        <f>_xlfn.CONCAT(C212,"ju")</f>
        <v>nêju</v>
      </c>
      <c r="J212" s="73" t="s">
        <v>5208</v>
      </c>
      <c r="K212" s="141" t="s">
        <v>5209</v>
      </c>
      <c r="L212" s="141" t="str">
        <f>K212</f>
        <v>nêjski</v>
      </c>
      <c r="M212" s="46" t="s">
        <v>5986</v>
      </c>
      <c r="N212" s="164"/>
      <c r="O212" s="46"/>
      <c r="P212" s="46"/>
      <c r="Q212" s="37"/>
      <c r="R212" s="50"/>
      <c r="S212" s="50"/>
      <c r="T212" s="44"/>
      <c r="U212" s="44"/>
    </row>
    <row r="213" spans="1:21" ht="14.4" x14ac:dyDescent="0.3">
      <c r="A213" s="57" t="s">
        <v>274</v>
      </c>
      <c r="B213" s="58" t="s">
        <v>663</v>
      </c>
      <c r="C213" s="58" t="s">
        <v>1011</v>
      </c>
      <c r="D213" s="59" t="s">
        <v>4205</v>
      </c>
      <c r="E213" s="139" t="s">
        <v>4068</v>
      </c>
      <c r="F213" s="139" t="s">
        <v>2607</v>
      </c>
      <c r="G213" s="166" t="str">
        <f t="shared" ref="G213" si="118">_xlfn.CONCAT(A213,"u")</f>
        <v>neiu</v>
      </c>
      <c r="H213" s="159" t="str">
        <f t="shared" ref="H213" si="119">_xlfn.CONCAT(B213,"u")</f>
        <v>nêju</v>
      </c>
      <c r="I213" s="159" t="str">
        <f t="shared" ref="I213" si="120">_xlfn.CONCAT(C213,"u")</f>
        <v>neju</v>
      </c>
      <c r="J213" s="142" t="s">
        <v>5210</v>
      </c>
      <c r="K213" s="143" t="s">
        <v>5209</v>
      </c>
      <c r="L213" s="143" t="s">
        <v>5208</v>
      </c>
      <c r="M213" s="58"/>
      <c r="N213" s="165"/>
      <c r="O213" s="58"/>
      <c r="P213" s="58"/>
      <c r="Q213" s="58"/>
      <c r="R213" s="58"/>
      <c r="S213" s="58"/>
      <c r="T213" s="44"/>
      <c r="U213" s="44"/>
    </row>
    <row r="214" spans="1:21" x14ac:dyDescent="0.3">
      <c r="A214" s="37" t="s">
        <v>275</v>
      </c>
      <c r="B214" s="38" t="s">
        <v>3896</v>
      </c>
      <c r="C214" s="46" t="s">
        <v>275</v>
      </c>
      <c r="D214" s="47" t="s">
        <v>2614</v>
      </c>
      <c r="E214" s="48" t="s">
        <v>4072</v>
      </c>
      <c r="F214" s="48" t="s">
        <v>2614</v>
      </c>
      <c r="G214" s="166" t="str">
        <f t="shared" ref="G214:I215" si="121">_xlfn.CONCAT(A214,"u")</f>
        <v>nenu</v>
      </c>
      <c r="H214" s="159" t="str">
        <f t="shared" si="121"/>
        <v>nênu</v>
      </c>
      <c r="I214" s="159" t="str">
        <f t="shared" si="121"/>
        <v>nenu</v>
      </c>
      <c r="J214" s="73" t="s">
        <v>5540</v>
      </c>
      <c r="K214" s="141" t="s">
        <v>5541</v>
      </c>
      <c r="L214" s="141" t="s">
        <v>5540</v>
      </c>
      <c r="M214" s="46"/>
      <c r="N214" s="164"/>
      <c r="O214" s="46"/>
      <c r="P214" s="46"/>
      <c r="Q214" s="37"/>
      <c r="R214" s="50"/>
      <c r="S214" s="50"/>
      <c r="T214" s="44"/>
      <c r="U214" s="44"/>
    </row>
    <row r="215" spans="1:21" x14ac:dyDescent="0.3">
      <c r="A215" s="37" t="s">
        <v>276</v>
      </c>
      <c r="B215" s="38" t="s">
        <v>3897</v>
      </c>
      <c r="C215" s="46" t="s">
        <v>276</v>
      </c>
      <c r="D215" s="47" t="s">
        <v>2621</v>
      </c>
      <c r="E215" s="48" t="s">
        <v>4076</v>
      </c>
      <c r="F215" s="48" t="s">
        <v>2621</v>
      </c>
      <c r="G215" s="166" t="str">
        <f t="shared" si="121"/>
        <v>nengu</v>
      </c>
      <c r="H215" s="159" t="str">
        <f t="shared" si="121"/>
        <v>nêngu</v>
      </c>
      <c r="I215" s="159" t="str">
        <f t="shared" si="121"/>
        <v>nengu</v>
      </c>
      <c r="J215" s="73" t="s">
        <v>5861</v>
      </c>
      <c r="K215" s="141" t="s">
        <v>5862</v>
      </c>
      <c r="L215" s="141" t="s">
        <v>5861</v>
      </c>
      <c r="M215" s="46"/>
      <c r="N215" s="164"/>
      <c r="O215" s="46"/>
      <c r="P215" s="46"/>
      <c r="Q215" s="37"/>
      <c r="R215" s="50"/>
      <c r="S215" s="50"/>
      <c r="T215" s="44"/>
      <c r="U215" s="44"/>
    </row>
    <row r="216" spans="1:21" x14ac:dyDescent="0.3">
      <c r="A216" s="37" t="s">
        <v>277</v>
      </c>
      <c r="B216" s="38" t="s">
        <v>444</v>
      </c>
      <c r="C216" s="46" t="s">
        <v>277</v>
      </c>
      <c r="D216" s="47" t="s">
        <v>2628</v>
      </c>
      <c r="E216" s="48" t="s">
        <v>2629</v>
      </c>
      <c r="F216" s="48" t="s">
        <v>2628</v>
      </c>
      <c r="G216" s="166" t="str">
        <f>_xlfn.CONCAT(A216,"ju")</f>
        <v>niju</v>
      </c>
      <c r="H216" s="159" t="str">
        <f>_xlfn.CONCAT(B216,"ju")</f>
        <v>níju</v>
      </c>
      <c r="I216" s="159" t="str">
        <f>_xlfn.CONCAT(C216,"ju")</f>
        <v>niju</v>
      </c>
      <c r="J216" s="73" t="s">
        <v>5211</v>
      </c>
      <c r="K216" s="141" t="s">
        <v>5212</v>
      </c>
      <c r="L216" s="141" t="s">
        <v>5211</v>
      </c>
      <c r="M216" s="46"/>
      <c r="N216" s="164"/>
      <c r="O216" s="46"/>
      <c r="P216" s="46"/>
      <c r="Q216" s="37"/>
      <c r="R216" s="50"/>
      <c r="S216" s="50"/>
      <c r="T216" s="44"/>
      <c r="U216" s="44"/>
    </row>
    <row r="217" spans="1:21" x14ac:dyDescent="0.3">
      <c r="A217" s="37" t="s">
        <v>278</v>
      </c>
      <c r="B217" s="38" t="s">
        <v>666</v>
      </c>
      <c r="C217" s="46" t="s">
        <v>1012</v>
      </c>
      <c r="D217" s="47" t="s">
        <v>2634</v>
      </c>
      <c r="E217" s="48" t="s">
        <v>2635</v>
      </c>
      <c r="F217" s="48" t="s">
        <v>4899</v>
      </c>
      <c r="G217" s="166" t="str">
        <f t="shared" ref="G217:I218" si="122">_xlfn.CONCAT(A217,"u")</f>
        <v>nianu</v>
      </c>
      <c r="H217" s="159" t="str">
        <f t="shared" si="122"/>
        <v>njênu</v>
      </c>
      <c r="I217" s="159" t="str">
        <f t="shared" si="122"/>
        <v>njenu</v>
      </c>
      <c r="J217" s="73" t="s">
        <v>5542</v>
      </c>
      <c r="K217" s="141" t="s">
        <v>5543</v>
      </c>
      <c r="L217" s="141" t="s">
        <v>5544</v>
      </c>
      <c r="M217" s="46"/>
      <c r="N217" s="164"/>
      <c r="O217" s="46"/>
      <c r="P217" s="46"/>
      <c r="Q217" s="37"/>
      <c r="R217" s="50"/>
      <c r="S217" s="50"/>
      <c r="T217" s="44"/>
      <c r="U217" s="44"/>
    </row>
    <row r="218" spans="1:21" x14ac:dyDescent="0.3">
      <c r="A218" s="37" t="s">
        <v>279</v>
      </c>
      <c r="B218" s="38" t="s">
        <v>1123</v>
      </c>
      <c r="C218" s="46" t="s">
        <v>905</v>
      </c>
      <c r="D218" s="47" t="s">
        <v>2642</v>
      </c>
      <c r="E218" s="48" t="s">
        <v>2643</v>
      </c>
      <c r="F218" s="48" t="s">
        <v>4842</v>
      </c>
      <c r="G218" s="166" t="str">
        <f t="shared" si="122"/>
        <v>niangu</v>
      </c>
      <c r="H218" s="159" t="str">
        <f t="shared" si="122"/>
        <v>njángu</v>
      </c>
      <c r="I218" s="159" t="str">
        <f t="shared" si="122"/>
        <v>njangu</v>
      </c>
      <c r="J218" s="73" t="s">
        <v>5863</v>
      </c>
      <c r="K218" s="141" t="s">
        <v>5864</v>
      </c>
      <c r="L218" s="141" t="s">
        <v>5865</v>
      </c>
      <c r="M218" s="46"/>
      <c r="N218" s="164"/>
      <c r="O218" s="46"/>
      <c r="P218" s="46"/>
      <c r="Q218" s="37"/>
      <c r="R218" s="50"/>
      <c r="S218" s="50"/>
      <c r="T218" s="44"/>
      <c r="U218" s="44"/>
    </row>
    <row r="219" spans="1:21" x14ac:dyDescent="0.3">
      <c r="A219" s="52" t="s">
        <v>280</v>
      </c>
      <c r="B219" s="53" t="s">
        <v>1183</v>
      </c>
      <c r="C219" s="54" t="s">
        <v>1199</v>
      </c>
      <c r="D219" s="47" t="s">
        <v>2650</v>
      </c>
      <c r="E219" s="48" t="s">
        <v>2651</v>
      </c>
      <c r="F219" s="48" t="s">
        <v>4843</v>
      </c>
      <c r="G219" s="166" t="str">
        <f>_xlfn.CONCAT(LEFT(A219,(LEN(A219)-1)),"u")</f>
        <v>niau</v>
      </c>
      <c r="H219" s="159" t="str">
        <f t="shared" ref="H219" si="123">_xlfn.CONCAT(LEFT(B219,(LEN(B219)-1)),"u")</f>
        <v>njáu</v>
      </c>
      <c r="I219" s="159" t="str">
        <f t="shared" ref="I219" si="124">_xlfn.CONCAT(LEFT(C219,(LEN(C219)-1)),"u")</f>
        <v>njau</v>
      </c>
      <c r="J219" s="73" t="s">
        <v>5545</v>
      </c>
      <c r="K219" s="141" t="s">
        <v>5546</v>
      </c>
      <c r="L219" s="141" t="s">
        <v>5720</v>
      </c>
      <c r="M219" s="46"/>
      <c r="N219" s="164"/>
      <c r="O219" s="46"/>
      <c r="P219" s="46"/>
      <c r="Q219" s="52"/>
      <c r="R219" s="56"/>
      <c r="S219" s="56"/>
      <c r="T219" s="44"/>
      <c r="U219" s="44"/>
    </row>
    <row r="220" spans="1:21" x14ac:dyDescent="0.3">
      <c r="A220" s="37" t="s">
        <v>281</v>
      </c>
      <c r="B220" s="62" t="s">
        <v>668</v>
      </c>
      <c r="C220" s="46" t="s">
        <v>1049</v>
      </c>
      <c r="D220" s="47" t="s">
        <v>2658</v>
      </c>
      <c r="E220" s="48" t="s">
        <v>4438</v>
      </c>
      <c r="F220" s="48" t="s">
        <v>6004</v>
      </c>
      <c r="G220" s="166" t="str">
        <f>_xlfn.CONCAT(A220,"ju")</f>
        <v>nieju</v>
      </c>
      <c r="H220" s="159" t="str">
        <f>_xlfn.CONCAT(B220,"ju")</f>
        <v>njéju</v>
      </c>
      <c r="I220" s="159" t="str">
        <f>_xlfn.CONCAT(C220,"ju")</f>
        <v>njeju</v>
      </c>
      <c r="J220" s="73" t="s">
        <v>5213</v>
      </c>
      <c r="K220" s="141" t="s">
        <v>5214</v>
      </c>
      <c r="L220" s="141" t="s">
        <v>6014</v>
      </c>
      <c r="M220" s="46"/>
      <c r="N220" s="164"/>
      <c r="O220" s="46"/>
      <c r="P220" s="46"/>
      <c r="Q220" s="37"/>
      <c r="R220" s="50"/>
      <c r="S220" s="50"/>
      <c r="T220" s="44"/>
      <c r="U220" s="44"/>
    </row>
    <row r="221" spans="1:21" x14ac:dyDescent="0.3">
      <c r="A221" s="37" t="s">
        <v>282</v>
      </c>
      <c r="B221" s="38" t="s">
        <v>669</v>
      </c>
      <c r="C221" s="46" t="s">
        <v>282</v>
      </c>
      <c r="D221" s="47" t="s">
        <v>2661</v>
      </c>
      <c r="E221" s="48" t="s">
        <v>2662</v>
      </c>
      <c r="F221" s="48" t="s">
        <v>2661</v>
      </c>
      <c r="G221" s="166" t="str">
        <f t="shared" ref="G221:I222" si="125">_xlfn.CONCAT(A221,"u")</f>
        <v>ninu</v>
      </c>
      <c r="H221" s="159" t="str">
        <f t="shared" si="125"/>
        <v>nínu</v>
      </c>
      <c r="I221" s="159" t="str">
        <f t="shared" si="125"/>
        <v>ninu</v>
      </c>
      <c r="J221" s="73" t="s">
        <v>5547</v>
      </c>
      <c r="K221" s="141" t="s">
        <v>5548</v>
      </c>
      <c r="L221" s="141" t="s">
        <v>5547</v>
      </c>
      <c r="M221" s="46"/>
      <c r="N221" s="164"/>
      <c r="O221" s="46"/>
      <c r="P221" s="46"/>
      <c r="Q221" s="37"/>
      <c r="R221" s="50"/>
      <c r="S221" s="50"/>
      <c r="T221" s="44"/>
      <c r="U221" s="44"/>
    </row>
    <row r="222" spans="1:21" x14ac:dyDescent="0.3">
      <c r="A222" s="37" t="s">
        <v>283</v>
      </c>
      <c r="B222" s="38" t="s">
        <v>447</v>
      </c>
      <c r="C222" s="46" t="s">
        <v>283</v>
      </c>
      <c r="D222" s="47" t="s">
        <v>2669</v>
      </c>
      <c r="E222" s="48" t="s">
        <v>2670</v>
      </c>
      <c r="F222" s="48" t="s">
        <v>2669</v>
      </c>
      <c r="G222" s="166" t="str">
        <f t="shared" si="125"/>
        <v>ningu</v>
      </c>
      <c r="H222" s="159" t="str">
        <f t="shared" si="125"/>
        <v>níngu</v>
      </c>
      <c r="I222" s="159" t="str">
        <f t="shared" si="125"/>
        <v>ningu</v>
      </c>
      <c r="J222" s="73" t="s">
        <v>5753</v>
      </c>
      <c r="K222" s="141" t="s">
        <v>5764</v>
      </c>
      <c r="L222" s="141" t="s">
        <v>5753</v>
      </c>
      <c r="M222" s="46"/>
      <c r="N222" s="164"/>
      <c r="O222" s="46"/>
      <c r="P222" s="46"/>
      <c r="Q222" s="37"/>
      <c r="R222" s="50"/>
      <c r="S222" s="50"/>
      <c r="T222" s="44"/>
      <c r="U222" s="44"/>
    </row>
    <row r="223" spans="1:21" x14ac:dyDescent="0.3">
      <c r="A223" s="37" t="s">
        <v>284</v>
      </c>
      <c r="B223" s="38" t="s">
        <v>671</v>
      </c>
      <c r="C223" s="46" t="s">
        <v>1066</v>
      </c>
      <c r="D223" s="47" t="s">
        <v>2677</v>
      </c>
      <c r="E223" s="48" t="s">
        <v>2678</v>
      </c>
      <c r="F223" s="48" t="s">
        <v>4970</v>
      </c>
      <c r="G223" s="166" t="str">
        <f>_xlfn.CONCAT(A223,"ju")</f>
        <v>niuju</v>
      </c>
      <c r="H223" s="159" t="str">
        <f>_xlfn.CONCAT(B223,"ju")</f>
        <v>njúju</v>
      </c>
      <c r="I223" s="159" t="str">
        <f>_xlfn.CONCAT(C223,"ju")</f>
        <v>njuju</v>
      </c>
      <c r="J223" s="73" t="s">
        <v>5215</v>
      </c>
      <c r="K223" s="141" t="s">
        <v>5216</v>
      </c>
      <c r="L223" s="141" t="s">
        <v>5217</v>
      </c>
      <c r="M223" s="46"/>
      <c r="N223" s="164"/>
      <c r="O223" s="46"/>
      <c r="P223" s="46"/>
      <c r="Q223" s="37"/>
      <c r="R223" s="50"/>
      <c r="S223" s="50"/>
      <c r="T223" s="44"/>
      <c r="U223" s="44"/>
    </row>
    <row r="224" spans="1:21" x14ac:dyDescent="0.3">
      <c r="A224" s="37" t="s">
        <v>285</v>
      </c>
      <c r="B224" s="38" t="s">
        <v>906</v>
      </c>
      <c r="C224" s="46" t="s">
        <v>473</v>
      </c>
      <c r="D224" s="47" t="s">
        <v>2683</v>
      </c>
      <c r="E224" s="48" t="s">
        <v>2684</v>
      </c>
      <c r="F224" s="48" t="s">
        <v>4971</v>
      </c>
      <c r="G224" s="166" t="str">
        <f>_xlfn.CONCAT(A224,"u")</f>
        <v>nongu</v>
      </c>
      <c r="H224" s="159" t="str">
        <f>_xlfn.CONCAT(B224,"u")</f>
        <v>núngu</v>
      </c>
      <c r="I224" s="159" t="str">
        <f>_xlfn.CONCAT(C224,"u")</f>
        <v>nungu</v>
      </c>
      <c r="J224" s="73" t="s">
        <v>5866</v>
      </c>
      <c r="K224" s="141" t="s">
        <v>5867</v>
      </c>
      <c r="L224" s="141" t="s">
        <v>5868</v>
      </c>
      <c r="M224" s="46"/>
      <c r="N224" s="164"/>
      <c r="O224" s="46"/>
      <c r="P224" s="46"/>
      <c r="Q224" s="37"/>
      <c r="R224" s="50"/>
      <c r="S224" s="50"/>
      <c r="T224" s="44"/>
      <c r="U224" s="44"/>
    </row>
    <row r="225" spans="1:21" x14ac:dyDescent="0.3">
      <c r="A225" s="63" t="s">
        <v>286</v>
      </c>
      <c r="B225" s="38" t="s">
        <v>673</v>
      </c>
      <c r="C225" s="46" t="s">
        <v>1090</v>
      </c>
      <c r="D225" s="47" t="s">
        <v>2691</v>
      </c>
      <c r="E225" s="48" t="s">
        <v>2692</v>
      </c>
      <c r="F225" s="48" t="s">
        <v>4998</v>
      </c>
      <c r="G225" s="166" t="str">
        <f>_xlfn.CONCAT(A225,"u")</f>
        <v>nouu</v>
      </c>
      <c r="H225" s="159" t="str">
        <f>_xlfn.CONCAT(LEFT(E225,LEN(E225)-1),"u")</f>
        <v>nôvu</v>
      </c>
      <c r="I225" s="159" t="str">
        <f>_xlfn.CONCAT(LEFT(F225,LEN(F225)-1),"u")</f>
        <v>novu</v>
      </c>
      <c r="J225" s="73" t="s">
        <v>5549</v>
      </c>
      <c r="K225" s="141" t="s">
        <v>5550</v>
      </c>
      <c r="L225" s="141" t="s">
        <v>6028</v>
      </c>
      <c r="M225" s="46"/>
      <c r="N225" s="164"/>
      <c r="O225" s="46"/>
      <c r="P225" s="46"/>
      <c r="Q225" s="37"/>
      <c r="R225" s="50"/>
      <c r="S225" s="50"/>
      <c r="T225" s="44"/>
      <c r="U225" s="44"/>
    </row>
    <row r="226" spans="1:21" x14ac:dyDescent="0.3">
      <c r="A226" s="37" t="s">
        <v>287</v>
      </c>
      <c r="B226" s="38" t="s">
        <v>674</v>
      </c>
      <c r="C226" s="46" t="s">
        <v>287</v>
      </c>
      <c r="D226" s="47" t="s">
        <v>2699</v>
      </c>
      <c r="E226" s="48" t="s">
        <v>2700</v>
      </c>
      <c r="F226" s="48" t="s">
        <v>2699</v>
      </c>
      <c r="G226" s="166" t="str">
        <f t="shared" ref="G226:G227" si="126">_xlfn.CONCAT(A226,"ju")</f>
        <v>nuju</v>
      </c>
      <c r="H226" s="159" t="str">
        <f t="shared" ref="H226:H227" si="127">_xlfn.CONCAT(B226,"ju")</f>
        <v>núju</v>
      </c>
      <c r="I226" s="159" t="str">
        <f t="shared" ref="I226:I227" si="128">_xlfn.CONCAT(C226,"ju")</f>
        <v>nuju</v>
      </c>
      <c r="J226" s="73" t="s">
        <v>5218</v>
      </c>
      <c r="K226" s="141" t="s">
        <v>5219</v>
      </c>
      <c r="L226" s="141" t="s">
        <v>5218</v>
      </c>
      <c r="M226" s="46"/>
      <c r="N226" s="164"/>
      <c r="O226" s="46"/>
      <c r="P226" s="46"/>
      <c r="Q226" s="37"/>
      <c r="R226" s="50"/>
      <c r="S226" s="50"/>
      <c r="T226" s="44"/>
      <c r="U226" s="44"/>
    </row>
    <row r="227" spans="1:21" x14ac:dyDescent="0.3">
      <c r="A227" s="52" t="s">
        <v>288</v>
      </c>
      <c r="B227" s="53" t="s">
        <v>675</v>
      </c>
      <c r="C227" s="54" t="s">
        <v>1035</v>
      </c>
      <c r="D227" s="47" t="s">
        <v>2705</v>
      </c>
      <c r="E227" s="48" t="s">
        <v>2706</v>
      </c>
      <c r="F227" s="48" t="s">
        <v>4931</v>
      </c>
      <c r="G227" s="166" t="str">
        <f t="shared" si="126"/>
        <v>nüju</v>
      </c>
      <c r="H227" s="159" t="str">
        <f t="shared" si="127"/>
        <v>nu̯íju</v>
      </c>
      <c r="I227" s="159" t="str">
        <f t="shared" si="128"/>
        <v>nu̯iju</v>
      </c>
      <c r="J227" s="73" t="s">
        <v>5220</v>
      </c>
      <c r="K227" s="141" t="s">
        <v>5221</v>
      </c>
      <c r="L227" s="141" t="s">
        <v>5222</v>
      </c>
      <c r="M227" s="46"/>
      <c r="N227" s="164"/>
      <c r="O227" s="46"/>
      <c r="P227" s="46"/>
      <c r="Q227" s="52"/>
      <c r="R227" s="56"/>
      <c r="S227" s="56"/>
      <c r="T227" s="44"/>
      <c r="U227" s="44"/>
    </row>
    <row r="228" spans="1:21" x14ac:dyDescent="0.3">
      <c r="A228" s="37" t="s">
        <v>289</v>
      </c>
      <c r="B228" s="38" t="s">
        <v>676</v>
      </c>
      <c r="C228" s="46" t="s">
        <v>850</v>
      </c>
      <c r="D228" s="47" t="s">
        <v>2711</v>
      </c>
      <c r="E228" s="48" t="s">
        <v>2712</v>
      </c>
      <c r="F228" s="48" t="s">
        <v>4844</v>
      </c>
      <c r="G228" s="166" t="str">
        <f>_xlfn.CONCAT(A228,"u")</f>
        <v>nuanu</v>
      </c>
      <c r="H228" s="159" t="str">
        <f>_xlfn.CONCAT(B228,"u")</f>
        <v>nu̯ánu</v>
      </c>
      <c r="I228" s="159" t="str">
        <f>_xlfn.CONCAT(C228,"u")</f>
        <v>nu̯anu</v>
      </c>
      <c r="J228" s="73" t="s">
        <v>5551</v>
      </c>
      <c r="K228" s="141" t="s">
        <v>5552</v>
      </c>
      <c r="L228" s="141" t="s">
        <v>5721</v>
      </c>
      <c r="M228" s="46"/>
      <c r="N228" s="164"/>
      <c r="O228" s="46"/>
      <c r="P228" s="46"/>
      <c r="Q228" s="37"/>
      <c r="R228" s="50"/>
      <c r="S228" s="50"/>
      <c r="T228" s="44"/>
      <c r="U228" s="44"/>
    </row>
    <row r="229" spans="1:21" x14ac:dyDescent="0.3">
      <c r="A229" s="37" t="s">
        <v>290</v>
      </c>
      <c r="B229" s="64" t="s">
        <v>677</v>
      </c>
      <c r="C229" s="46" t="str">
        <f>B229</f>
        <v>nu̯é</v>
      </c>
      <c r="D229" s="47" t="s">
        <v>2719</v>
      </c>
      <c r="E229" s="48" t="s">
        <v>4439</v>
      </c>
      <c r="F229" s="48" t="str">
        <f>E229</f>
        <v>nu̯êja</v>
      </c>
      <c r="G229" s="166" t="str">
        <f>_xlfn.CONCAT(A229,"ju")</f>
        <v>nüeju</v>
      </c>
      <c r="H229" s="159" t="str">
        <f>_xlfn.CONCAT(B229,"ju")</f>
        <v>nu̯éju</v>
      </c>
      <c r="I229" s="159" t="str">
        <f>_xlfn.CONCAT(C229,"ju")</f>
        <v>nu̯éju</v>
      </c>
      <c r="J229" s="73" t="s">
        <v>5223</v>
      </c>
      <c r="K229" s="141" t="s">
        <v>5224</v>
      </c>
      <c r="L229" s="141" t="str">
        <f>K229</f>
        <v>nu̯êjski</v>
      </c>
      <c r="M229" s="46" t="s">
        <v>5986</v>
      </c>
      <c r="N229" s="164"/>
      <c r="O229" s="46"/>
      <c r="P229" s="46"/>
      <c r="Q229" s="37"/>
      <c r="R229" s="50"/>
      <c r="S229" s="50"/>
      <c r="T229" s="44"/>
      <c r="U229" s="44"/>
    </row>
    <row r="230" spans="1:21" x14ac:dyDescent="0.3">
      <c r="A230" s="37" t="s">
        <v>291</v>
      </c>
      <c r="B230" s="38" t="s">
        <v>678</v>
      </c>
      <c r="C230" s="46" t="s">
        <v>291</v>
      </c>
      <c r="D230" s="47" t="s">
        <v>2724</v>
      </c>
      <c r="E230" s="48" t="s">
        <v>2725</v>
      </c>
      <c r="F230" s="48" t="s">
        <v>2724</v>
      </c>
      <c r="G230" s="166" t="str">
        <f>_xlfn.CONCAT(A230,"u")</f>
        <v>nunu</v>
      </c>
      <c r="H230" s="159" t="str">
        <f>_xlfn.CONCAT(B230,"u")</f>
        <v>núnu</v>
      </c>
      <c r="I230" s="159" t="str">
        <f>_xlfn.CONCAT(C230,"u")</f>
        <v>nunu</v>
      </c>
      <c r="J230" s="73" t="s">
        <v>5553</v>
      </c>
      <c r="K230" s="141" t="s">
        <v>5554</v>
      </c>
      <c r="L230" s="141" t="s">
        <v>5553</v>
      </c>
      <c r="M230" s="46"/>
      <c r="N230" s="164"/>
      <c r="O230" s="46"/>
      <c r="P230" s="46"/>
      <c r="Q230" s="37"/>
      <c r="R230" s="50"/>
      <c r="S230" s="50"/>
      <c r="T230" s="44"/>
      <c r="U230" s="44"/>
    </row>
    <row r="231" spans="1:21" x14ac:dyDescent="0.3">
      <c r="A231" s="37" t="s">
        <v>292</v>
      </c>
      <c r="B231" s="38" t="s">
        <v>679</v>
      </c>
      <c r="C231" s="46" t="s">
        <v>1107</v>
      </c>
      <c r="D231" s="47" t="s">
        <v>2732</v>
      </c>
      <c r="E231" s="48" t="s">
        <v>2733</v>
      </c>
      <c r="F231" s="48" t="s">
        <v>4946</v>
      </c>
      <c r="G231" s="166" t="str">
        <f>_xlfn.CONCAT(A231,"ju")</f>
        <v>nuoju</v>
      </c>
      <c r="H231" s="159" t="str">
        <f>_xlfn.CONCAT(B231,"ju")</f>
        <v>nu̯óju</v>
      </c>
      <c r="I231" s="159" t="str">
        <f>_xlfn.CONCAT(C231,"ju")</f>
        <v>nu̯oju</v>
      </c>
      <c r="J231" s="73" t="s">
        <v>5225</v>
      </c>
      <c r="K231" s="141" t="s">
        <v>5226</v>
      </c>
      <c r="L231" s="141" t="s">
        <v>5227</v>
      </c>
      <c r="M231" s="46"/>
      <c r="N231" s="164"/>
      <c r="O231" s="46"/>
      <c r="P231" s="46"/>
      <c r="Q231" s="37"/>
      <c r="R231" s="50"/>
      <c r="S231" s="50"/>
      <c r="T231" s="44"/>
      <c r="U231" s="44"/>
    </row>
    <row r="232" spans="1:21" x14ac:dyDescent="0.3">
      <c r="A232" s="63" t="s">
        <v>293</v>
      </c>
      <c r="B232" s="38" t="s">
        <v>466</v>
      </c>
      <c r="C232" s="46" t="s">
        <v>1091</v>
      </c>
      <c r="D232" s="47" t="s">
        <v>2740</v>
      </c>
      <c r="E232" s="48" t="s">
        <v>2741</v>
      </c>
      <c r="F232" s="48" t="s">
        <v>4999</v>
      </c>
      <c r="G232" s="166" t="str">
        <f>_xlfn.CONCAT(A232,"u")</f>
        <v>ouu</v>
      </c>
      <c r="H232" s="159" t="str">
        <f>_xlfn.CONCAT(LEFT(E232,LEN(E232)-1),"u")</f>
        <v>ôvu</v>
      </c>
      <c r="I232" s="159" t="str">
        <f>_xlfn.CONCAT(LEFT(F232,LEN(F232)-1),"u")</f>
        <v>ovu</v>
      </c>
      <c r="J232" s="73" t="s">
        <v>5555</v>
      </c>
      <c r="K232" s="141" t="s">
        <v>5556</v>
      </c>
      <c r="L232" s="141" t="s">
        <v>6029</v>
      </c>
      <c r="M232" s="46"/>
      <c r="N232" s="164"/>
      <c r="O232" s="46"/>
      <c r="P232" s="46"/>
      <c r="Q232" s="37"/>
      <c r="R232" s="50"/>
      <c r="S232" s="50"/>
      <c r="T232" s="44"/>
      <c r="U232" s="44"/>
    </row>
    <row r="233" spans="1:21" x14ac:dyDescent="0.3">
      <c r="A233" s="37" t="s">
        <v>294</v>
      </c>
      <c r="B233" s="38" t="s">
        <v>680</v>
      </c>
      <c r="C233" s="46" t="str">
        <f>B233</f>
        <v>pá</v>
      </c>
      <c r="D233" s="47" t="s">
        <v>2748</v>
      </c>
      <c r="E233" s="48" t="s">
        <v>2749</v>
      </c>
      <c r="F233" s="48" t="str">
        <f>E233</f>
        <v>pája</v>
      </c>
      <c r="G233" s="166" t="str">
        <f>_xlfn.CONCAT(A233,"ju")</f>
        <v>paju</v>
      </c>
      <c r="H233" s="159" t="str">
        <f>_xlfn.CONCAT(B233,"ju")</f>
        <v>páju</v>
      </c>
      <c r="I233" s="159" t="str">
        <f>H233</f>
        <v>páju</v>
      </c>
      <c r="J233" s="73" t="s">
        <v>5228</v>
      </c>
      <c r="K233" s="141" t="s">
        <v>5229</v>
      </c>
      <c r="L233" s="141" t="str">
        <f>K233</f>
        <v>pájski</v>
      </c>
      <c r="M233" s="46" t="s">
        <v>5979</v>
      </c>
      <c r="N233" s="164"/>
      <c r="O233" s="46"/>
      <c r="P233" s="46"/>
      <c r="Q233" s="37"/>
      <c r="R233" s="50"/>
      <c r="S233" s="50"/>
      <c r="T233" s="44"/>
      <c r="U233" s="44"/>
    </row>
    <row r="234" spans="1:21" x14ac:dyDescent="0.3">
      <c r="A234" s="37" t="s">
        <v>295</v>
      </c>
      <c r="B234" s="38" t="s">
        <v>681</v>
      </c>
      <c r="C234" s="46" t="s">
        <v>851</v>
      </c>
      <c r="D234" s="47" t="s">
        <v>2756</v>
      </c>
      <c r="E234" s="48" t="s">
        <v>2749</v>
      </c>
      <c r="F234" s="48" t="s">
        <v>2748</v>
      </c>
      <c r="G234" s="166" t="str">
        <f>_xlfn.CONCAT(A234,"u")</f>
        <v>paiu</v>
      </c>
      <c r="H234" s="159" t="str">
        <f>_xlfn.CONCAT(B234,"u")</f>
        <v>páju</v>
      </c>
      <c r="I234" s="159" t="str">
        <f>_xlfn.CONCAT(C234,"u")</f>
        <v>paju</v>
      </c>
      <c r="J234" s="73" t="s">
        <v>5230</v>
      </c>
      <c r="K234" s="141" t="s">
        <v>5229</v>
      </c>
      <c r="L234" s="141" t="s">
        <v>5228</v>
      </c>
      <c r="M234" s="46"/>
      <c r="N234" s="164"/>
      <c r="O234" s="46"/>
      <c r="P234" s="46"/>
      <c r="Q234" s="37"/>
      <c r="R234" s="50"/>
      <c r="S234" s="50"/>
      <c r="T234" s="44"/>
      <c r="U234" s="44"/>
    </row>
    <row r="235" spans="1:21" x14ac:dyDescent="0.3">
      <c r="A235" s="37" t="s">
        <v>296</v>
      </c>
      <c r="B235" s="38" t="s">
        <v>459</v>
      </c>
      <c r="C235" s="46" t="s">
        <v>296</v>
      </c>
      <c r="D235" s="47" t="s">
        <v>2760</v>
      </c>
      <c r="E235" s="48" t="s">
        <v>2761</v>
      </c>
      <c r="F235" s="48" t="s">
        <v>2760</v>
      </c>
      <c r="G235" s="166" t="str">
        <f t="shared" ref="G235:I236" si="129">_xlfn.CONCAT(A235,"u")</f>
        <v>panu</v>
      </c>
      <c r="H235" s="159" t="str">
        <f t="shared" si="129"/>
        <v>pánu</v>
      </c>
      <c r="I235" s="159" t="str">
        <f t="shared" si="129"/>
        <v>panu</v>
      </c>
      <c r="J235" s="73" t="s">
        <v>5557</v>
      </c>
      <c r="K235" s="141" t="s">
        <v>5558</v>
      </c>
      <c r="L235" s="141" t="s">
        <v>5557</v>
      </c>
      <c r="M235" s="46"/>
      <c r="N235" s="164"/>
      <c r="O235" s="46"/>
      <c r="P235" s="46"/>
      <c r="Q235" s="37"/>
      <c r="R235" s="50"/>
      <c r="S235" s="50"/>
      <c r="T235" s="44"/>
      <c r="U235" s="44"/>
    </row>
    <row r="236" spans="1:21" x14ac:dyDescent="0.3">
      <c r="A236" s="37" t="s">
        <v>297</v>
      </c>
      <c r="B236" s="38" t="s">
        <v>443</v>
      </c>
      <c r="C236" s="46" t="s">
        <v>297</v>
      </c>
      <c r="D236" s="47" t="s">
        <v>2768</v>
      </c>
      <c r="E236" s="48" t="s">
        <v>2769</v>
      </c>
      <c r="F236" s="48" t="s">
        <v>2768</v>
      </c>
      <c r="G236" s="166" t="str">
        <f t="shared" si="129"/>
        <v>pangu</v>
      </c>
      <c r="H236" s="159" t="str">
        <f t="shared" si="129"/>
        <v>pángu</v>
      </c>
      <c r="I236" s="159" t="str">
        <f t="shared" si="129"/>
        <v>pangu</v>
      </c>
      <c r="J236" s="73" t="s">
        <v>5869</v>
      </c>
      <c r="K236" s="141" t="s">
        <v>5870</v>
      </c>
      <c r="L236" s="141" t="s">
        <v>5869</v>
      </c>
      <c r="M236" s="46"/>
      <c r="N236" s="164"/>
      <c r="O236" s="46"/>
      <c r="P236" s="46"/>
      <c r="Q236" s="37"/>
      <c r="R236" s="50"/>
      <c r="S236" s="50"/>
      <c r="T236" s="44"/>
      <c r="U236" s="44"/>
    </row>
    <row r="237" spans="1:21" x14ac:dyDescent="0.3">
      <c r="A237" s="52" t="s">
        <v>298</v>
      </c>
      <c r="B237" s="53" t="s">
        <v>1184</v>
      </c>
      <c r="C237" s="54" t="s">
        <v>298</v>
      </c>
      <c r="D237" s="47" t="s">
        <v>2776</v>
      </c>
      <c r="E237" s="48" t="s">
        <v>2777</v>
      </c>
      <c r="F237" s="48" t="s">
        <v>2776</v>
      </c>
      <c r="G237" s="166" t="str">
        <f>_xlfn.CONCAT(LEFT(A237,(LEN(A237)-1)),"u")</f>
        <v>pau</v>
      </c>
      <c r="H237" s="159" t="str">
        <f t="shared" ref="H237" si="130">_xlfn.CONCAT(LEFT(B237,(LEN(B237)-1)),"u")</f>
        <v>páu</v>
      </c>
      <c r="I237" s="159" t="str">
        <f t="shared" ref="I237" si="131">_xlfn.CONCAT(LEFT(C237,(LEN(C237)-1)),"u")</f>
        <v>pau</v>
      </c>
      <c r="J237" s="73" t="s">
        <v>5559</v>
      </c>
      <c r="K237" s="141" t="s">
        <v>5560</v>
      </c>
      <c r="L237" s="141" t="s">
        <v>5559</v>
      </c>
      <c r="M237" s="46"/>
      <c r="N237" s="164"/>
      <c r="O237" s="46"/>
      <c r="P237" s="46"/>
      <c r="Q237" s="52"/>
      <c r="R237" s="56"/>
      <c r="S237" s="56"/>
      <c r="T237" s="44"/>
      <c r="U237" s="44"/>
    </row>
    <row r="238" spans="1:21" ht="14.4" x14ac:dyDescent="0.3">
      <c r="A238" s="57" t="s">
        <v>299</v>
      </c>
      <c r="B238" s="58" t="s">
        <v>683</v>
      </c>
      <c r="C238" s="58" t="s">
        <v>1013</v>
      </c>
      <c r="D238" s="59" t="s">
        <v>4210</v>
      </c>
      <c r="E238" s="139" t="s">
        <v>4211</v>
      </c>
      <c r="F238" s="139" t="s">
        <v>4900</v>
      </c>
      <c r="G238" s="166" t="str">
        <f t="shared" ref="G238" si="132">_xlfn.CONCAT(A238,"u")</f>
        <v>peiu</v>
      </c>
      <c r="H238" s="159" t="str">
        <f t="shared" ref="H238" si="133">_xlfn.CONCAT(B238,"u")</f>
        <v>pêju</v>
      </c>
      <c r="I238" s="159" t="str">
        <f t="shared" ref="I238" si="134">_xlfn.CONCAT(C238,"u")</f>
        <v>peju</v>
      </c>
      <c r="J238" s="142" t="s">
        <v>5231</v>
      </c>
      <c r="K238" s="143" t="s">
        <v>5232</v>
      </c>
      <c r="L238" s="143" t="s">
        <v>5233</v>
      </c>
      <c r="M238" s="58"/>
      <c r="N238" s="165"/>
      <c r="O238" s="58"/>
      <c r="P238" s="58"/>
      <c r="Q238" s="58"/>
      <c r="R238" s="58"/>
      <c r="S238" s="58"/>
      <c r="T238" s="44"/>
      <c r="U238" s="44"/>
    </row>
    <row r="239" spans="1:21" x14ac:dyDescent="0.3">
      <c r="A239" s="37" t="s">
        <v>300</v>
      </c>
      <c r="B239" s="38" t="s">
        <v>3898</v>
      </c>
      <c r="C239" s="46" t="s">
        <v>300</v>
      </c>
      <c r="D239" s="47" t="s">
        <v>2782</v>
      </c>
      <c r="E239" s="48" t="s">
        <v>4080</v>
      </c>
      <c r="F239" s="48" t="s">
        <v>2782</v>
      </c>
      <c r="G239" s="166" t="str">
        <f t="shared" ref="G239:I240" si="135">_xlfn.CONCAT(A239,"u")</f>
        <v>penu</v>
      </c>
      <c r="H239" s="159" t="str">
        <f t="shared" si="135"/>
        <v>pênu</v>
      </c>
      <c r="I239" s="159" t="str">
        <f t="shared" si="135"/>
        <v>penu</v>
      </c>
      <c r="J239" s="73" t="s">
        <v>5561</v>
      </c>
      <c r="K239" s="141" t="s">
        <v>5562</v>
      </c>
      <c r="L239" s="141" t="s">
        <v>5561</v>
      </c>
      <c r="M239" s="46"/>
      <c r="N239" s="164"/>
      <c r="O239" s="46"/>
      <c r="P239" s="46"/>
      <c r="Q239" s="37"/>
      <c r="R239" s="50"/>
      <c r="S239" s="50"/>
      <c r="T239" s="44"/>
      <c r="U239" s="44"/>
    </row>
    <row r="240" spans="1:21" x14ac:dyDescent="0.3">
      <c r="A240" s="37" t="s">
        <v>301</v>
      </c>
      <c r="B240" s="38" t="s">
        <v>3899</v>
      </c>
      <c r="C240" s="46" t="s">
        <v>301</v>
      </c>
      <c r="D240" s="47" t="s">
        <v>2789</v>
      </c>
      <c r="E240" s="48" t="s">
        <v>4084</v>
      </c>
      <c r="F240" s="48" t="s">
        <v>2789</v>
      </c>
      <c r="G240" s="166" t="str">
        <f t="shared" si="135"/>
        <v>pengu</v>
      </c>
      <c r="H240" s="159" t="str">
        <f t="shared" si="135"/>
        <v>pêngu</v>
      </c>
      <c r="I240" s="159" t="str">
        <f t="shared" si="135"/>
        <v>pengu</v>
      </c>
      <c r="J240" s="73" t="s">
        <v>5871</v>
      </c>
      <c r="K240" s="141" t="s">
        <v>5872</v>
      </c>
      <c r="L240" s="141" t="s">
        <v>5871</v>
      </c>
      <c r="M240" s="46"/>
      <c r="N240" s="164"/>
      <c r="O240" s="46"/>
      <c r="P240" s="46"/>
      <c r="Q240" s="37"/>
      <c r="R240" s="50"/>
      <c r="S240" s="50"/>
      <c r="T240" s="44"/>
      <c r="U240" s="44"/>
    </row>
    <row r="241" spans="1:21" x14ac:dyDescent="0.3">
      <c r="A241" s="37" t="s">
        <v>303</v>
      </c>
      <c r="B241" s="38" t="s">
        <v>458</v>
      </c>
      <c r="C241" s="46" t="s">
        <v>303</v>
      </c>
      <c r="D241" s="47" t="s">
        <v>2796</v>
      </c>
      <c r="E241" s="48" t="s">
        <v>2797</v>
      </c>
      <c r="F241" s="48" t="s">
        <v>2796</v>
      </c>
      <c r="G241" s="166" t="str">
        <f>_xlfn.CONCAT(A241,"ju")</f>
        <v>piju</v>
      </c>
      <c r="H241" s="159" t="str">
        <f>_xlfn.CONCAT(B241,"ju")</f>
        <v>píju</v>
      </c>
      <c r="I241" s="159" t="str">
        <f>_xlfn.CONCAT(C241,"ju")</f>
        <v>piju</v>
      </c>
      <c r="J241" s="73" t="s">
        <v>5234</v>
      </c>
      <c r="K241" s="141" t="s">
        <v>5235</v>
      </c>
      <c r="L241" s="141" t="s">
        <v>5234</v>
      </c>
      <c r="M241" s="46"/>
      <c r="N241" s="164"/>
      <c r="O241" s="46"/>
      <c r="P241" s="46"/>
      <c r="Q241" s="37"/>
      <c r="R241" s="50"/>
      <c r="S241" s="50"/>
      <c r="T241" s="44"/>
      <c r="U241" s="44"/>
    </row>
    <row r="242" spans="1:21" x14ac:dyDescent="0.3">
      <c r="A242" s="37" t="s">
        <v>304</v>
      </c>
      <c r="B242" s="38" t="s">
        <v>686</v>
      </c>
      <c r="C242" s="46" t="s">
        <v>1014</v>
      </c>
      <c r="D242" s="47" t="s">
        <v>2802</v>
      </c>
      <c r="E242" s="48" t="s">
        <v>2803</v>
      </c>
      <c r="F242" s="48" t="s">
        <v>4901</v>
      </c>
      <c r="G242" s="166" t="str">
        <f>_xlfn.CONCAT(A242,"u")</f>
        <v>pianu</v>
      </c>
      <c r="H242" s="159" t="str">
        <f>_xlfn.CONCAT(B242,"u")</f>
        <v>pjênu</v>
      </c>
      <c r="I242" s="159" t="str">
        <f>_xlfn.CONCAT(C242,"u")</f>
        <v>pjenu</v>
      </c>
      <c r="J242" s="73" t="s">
        <v>5563</v>
      </c>
      <c r="K242" s="141" t="s">
        <v>5564</v>
      </c>
      <c r="L242" s="141" t="s">
        <v>5565</v>
      </c>
      <c r="M242" s="46"/>
      <c r="N242" s="164"/>
      <c r="O242" s="46"/>
      <c r="P242" s="46"/>
      <c r="Q242" s="37"/>
      <c r="R242" s="50"/>
      <c r="S242" s="50"/>
      <c r="T242" s="44"/>
      <c r="U242" s="44"/>
    </row>
    <row r="243" spans="1:21" x14ac:dyDescent="0.3">
      <c r="A243" s="52" t="s">
        <v>305</v>
      </c>
      <c r="B243" s="53" t="s">
        <v>1185</v>
      </c>
      <c r="C243" s="54" t="s">
        <v>1200</v>
      </c>
      <c r="D243" s="47" t="s">
        <v>2810</v>
      </c>
      <c r="E243" s="48" t="s">
        <v>2811</v>
      </c>
      <c r="F243" s="48" t="s">
        <v>4845</v>
      </c>
      <c r="G243" s="166" t="str">
        <f>_xlfn.CONCAT(LEFT(A243,(LEN(A243)-1)),"u")</f>
        <v>piau</v>
      </c>
      <c r="H243" s="159" t="str">
        <f t="shared" ref="H243" si="136">_xlfn.CONCAT(LEFT(B243,(LEN(B243)-1)),"u")</f>
        <v>pjáu</v>
      </c>
      <c r="I243" s="159" t="str">
        <f t="shared" ref="I243" si="137">_xlfn.CONCAT(LEFT(C243,(LEN(C243)-1)),"u")</f>
        <v>pjau</v>
      </c>
      <c r="J243" s="73" t="s">
        <v>5566</v>
      </c>
      <c r="K243" s="141" t="s">
        <v>5567</v>
      </c>
      <c r="L243" s="141" t="s">
        <v>5722</v>
      </c>
      <c r="M243" s="46"/>
      <c r="N243" s="164"/>
      <c r="O243" s="46"/>
      <c r="P243" s="46"/>
      <c r="Q243" s="52"/>
      <c r="R243" s="56"/>
      <c r="S243" s="56"/>
      <c r="T243" s="44"/>
      <c r="U243" s="44"/>
    </row>
    <row r="244" spans="1:21" x14ac:dyDescent="0.3">
      <c r="A244" s="37" t="s">
        <v>306</v>
      </c>
      <c r="B244" s="62" t="s">
        <v>687</v>
      </c>
      <c r="C244" s="46" t="s">
        <v>1051</v>
      </c>
      <c r="D244" s="47" t="s">
        <v>2818</v>
      </c>
      <c r="E244" s="48" t="s">
        <v>4440</v>
      </c>
      <c r="F244" s="48" t="s">
        <v>6005</v>
      </c>
      <c r="G244" s="166" t="str">
        <f>_xlfn.CONCAT(A244,"ju")</f>
        <v>pieju</v>
      </c>
      <c r="H244" s="159" t="str">
        <f>_xlfn.CONCAT(B244,"ju")</f>
        <v>pjéju</v>
      </c>
      <c r="I244" s="159" t="str">
        <f>_xlfn.CONCAT(C244,"ju")</f>
        <v>pjeju</v>
      </c>
      <c r="J244" s="73" t="s">
        <v>5236</v>
      </c>
      <c r="K244" s="141" t="s">
        <v>5237</v>
      </c>
      <c r="L244" s="141" t="s">
        <v>6015</v>
      </c>
      <c r="M244" s="46"/>
      <c r="N244" s="164"/>
      <c r="O244" s="46"/>
      <c r="P244" s="46"/>
      <c r="Q244" s="37"/>
      <c r="R244" s="50"/>
      <c r="S244" s="50"/>
      <c r="T244" s="44"/>
      <c r="U244" s="44"/>
    </row>
    <row r="245" spans="1:21" x14ac:dyDescent="0.3">
      <c r="A245" s="37" t="s">
        <v>307</v>
      </c>
      <c r="B245" s="38" t="s">
        <v>688</v>
      </c>
      <c r="C245" s="46" t="s">
        <v>307</v>
      </c>
      <c r="D245" s="47" t="s">
        <v>2821</v>
      </c>
      <c r="E245" s="48" t="s">
        <v>2822</v>
      </c>
      <c r="F245" s="48" t="s">
        <v>2821</v>
      </c>
      <c r="G245" s="166" t="str">
        <f t="shared" ref="G245:I246" si="138">_xlfn.CONCAT(A245,"u")</f>
        <v>pinu</v>
      </c>
      <c r="H245" s="159" t="str">
        <f t="shared" si="138"/>
        <v>pínu</v>
      </c>
      <c r="I245" s="159" t="str">
        <f t="shared" si="138"/>
        <v>pinu</v>
      </c>
      <c r="J245" s="73" t="s">
        <v>5568</v>
      </c>
      <c r="K245" s="141" t="s">
        <v>5569</v>
      </c>
      <c r="L245" s="141" t="s">
        <v>5568</v>
      </c>
      <c r="M245" s="46"/>
      <c r="N245" s="164"/>
      <c r="O245" s="46"/>
      <c r="P245" s="46"/>
      <c r="Q245" s="37"/>
      <c r="R245" s="50"/>
      <c r="S245" s="50"/>
      <c r="T245" s="44"/>
      <c r="U245" s="44"/>
    </row>
    <row r="246" spans="1:21" x14ac:dyDescent="0.3">
      <c r="A246" s="37" t="s">
        <v>308</v>
      </c>
      <c r="B246" s="38" t="s">
        <v>460</v>
      </c>
      <c r="C246" s="46" t="s">
        <v>308</v>
      </c>
      <c r="D246" s="47" t="s">
        <v>2829</v>
      </c>
      <c r="E246" s="48" t="s">
        <v>2830</v>
      </c>
      <c r="F246" s="48" t="s">
        <v>2829</v>
      </c>
      <c r="G246" s="166" t="str">
        <f t="shared" si="138"/>
        <v>pingu</v>
      </c>
      <c r="H246" s="159" t="str">
        <f t="shared" si="138"/>
        <v>píngu</v>
      </c>
      <c r="I246" s="159" t="str">
        <f t="shared" si="138"/>
        <v>pingu</v>
      </c>
      <c r="J246" s="73" t="s">
        <v>5754</v>
      </c>
      <c r="K246" s="141" t="s">
        <v>5765</v>
      </c>
      <c r="L246" s="141" t="s">
        <v>5754</v>
      </c>
      <c r="M246" s="46"/>
      <c r="N246" s="164"/>
      <c r="O246" s="46"/>
      <c r="P246" s="46"/>
      <c r="Q246" s="37"/>
      <c r="R246" s="50"/>
      <c r="S246" s="50"/>
      <c r="T246" s="44"/>
      <c r="U246" s="44"/>
    </row>
    <row r="247" spans="1:21" x14ac:dyDescent="0.3">
      <c r="A247" s="37" t="s">
        <v>309</v>
      </c>
      <c r="B247" s="38" t="s">
        <v>690</v>
      </c>
      <c r="C247" s="46" t="s">
        <v>309</v>
      </c>
      <c r="D247" s="47" t="s">
        <v>2837</v>
      </c>
      <c r="E247" s="48" t="s">
        <v>2838</v>
      </c>
      <c r="F247" s="48" t="s">
        <v>2837</v>
      </c>
      <c r="G247" s="166" t="str">
        <f>_xlfn.CONCAT(A247,"ju")</f>
        <v>poju</v>
      </c>
      <c r="H247" s="159" t="str">
        <f>_xlfn.CONCAT(B247,"ju")</f>
        <v>póju</v>
      </c>
      <c r="I247" s="159" t="str">
        <f>_xlfn.CONCAT(C247,"ju")</f>
        <v>poju</v>
      </c>
      <c r="J247" s="73" t="s">
        <v>5238</v>
      </c>
      <c r="K247" s="141" t="s">
        <v>5239</v>
      </c>
      <c r="L247" s="141" t="s">
        <v>5238</v>
      </c>
      <c r="M247" s="46"/>
      <c r="N247" s="164"/>
      <c r="O247" s="46"/>
      <c r="P247" s="46"/>
      <c r="Q247" s="37"/>
      <c r="R247" s="50"/>
      <c r="S247" s="50"/>
      <c r="T247" s="44"/>
      <c r="U247" s="44"/>
    </row>
    <row r="248" spans="1:21" x14ac:dyDescent="0.3">
      <c r="A248" s="63" t="s">
        <v>310</v>
      </c>
      <c r="B248" s="38" t="s">
        <v>691</v>
      </c>
      <c r="C248" s="46" t="s">
        <v>1092</v>
      </c>
      <c r="D248" s="47" t="s">
        <v>2845</v>
      </c>
      <c r="E248" s="48" t="s">
        <v>2846</v>
      </c>
      <c r="F248" s="48" t="s">
        <v>5000</v>
      </c>
      <c r="G248" s="166" t="str">
        <f>_xlfn.CONCAT(A248,"u")</f>
        <v>pouu</v>
      </c>
      <c r="H248" s="159" t="str">
        <f>_xlfn.CONCAT(LEFT(E248,LEN(E248)-1),"u")</f>
        <v>pôvu</v>
      </c>
      <c r="I248" s="159" t="str">
        <f>_xlfn.CONCAT(LEFT(F248,LEN(F248)-1),"u")</f>
        <v>povu</v>
      </c>
      <c r="J248" s="73" t="s">
        <v>5570</v>
      </c>
      <c r="K248" s="141" t="s">
        <v>5571</v>
      </c>
      <c r="L248" s="141" t="s">
        <v>6030</v>
      </c>
      <c r="M248" s="46"/>
      <c r="N248" s="164"/>
      <c r="O248" s="46"/>
      <c r="P248" s="46"/>
      <c r="Q248" s="37"/>
      <c r="R248" s="50"/>
      <c r="S248" s="50"/>
      <c r="T248" s="44"/>
      <c r="U248" s="44"/>
    </row>
    <row r="249" spans="1:21" x14ac:dyDescent="0.3">
      <c r="A249" s="37" t="s">
        <v>311</v>
      </c>
      <c r="B249" s="38" t="s">
        <v>451</v>
      </c>
      <c r="C249" s="46" t="s">
        <v>311</v>
      </c>
      <c r="D249" s="47" t="s">
        <v>2853</v>
      </c>
      <c r="E249" s="48" t="s">
        <v>2854</v>
      </c>
      <c r="F249" s="48" t="s">
        <v>2853</v>
      </c>
      <c r="G249" s="166" t="str">
        <f t="shared" ref="G249:G250" si="139">_xlfn.CONCAT(A249,"ju")</f>
        <v>puju</v>
      </c>
      <c r="H249" s="159" t="str">
        <f t="shared" ref="H249:H250" si="140">_xlfn.CONCAT(B249,"ju")</f>
        <v>púju</v>
      </c>
      <c r="I249" s="159" t="str">
        <f t="shared" ref="I249:I250" si="141">_xlfn.CONCAT(C249,"ju")</f>
        <v>puju</v>
      </c>
      <c r="J249" s="73" t="s">
        <v>5240</v>
      </c>
      <c r="K249" s="141" t="s">
        <v>5241</v>
      </c>
      <c r="L249" s="141" t="s">
        <v>5240</v>
      </c>
      <c r="M249" s="46"/>
      <c r="N249" s="164"/>
      <c r="O249" s="46"/>
      <c r="P249" s="46"/>
      <c r="Q249" s="37"/>
      <c r="R249" s="50"/>
      <c r="S249" s="50"/>
      <c r="T249" s="44"/>
      <c r="U249" s="44"/>
    </row>
    <row r="250" spans="1:21" x14ac:dyDescent="0.3">
      <c r="A250" s="37" t="s">
        <v>70</v>
      </c>
      <c r="B250" s="38" t="s">
        <v>515</v>
      </c>
      <c r="C250" s="46" t="s">
        <v>1030</v>
      </c>
      <c r="D250" s="47" t="s">
        <v>2859</v>
      </c>
      <c r="E250" s="48" t="s">
        <v>1499</v>
      </c>
      <c r="F250" s="48" t="s">
        <v>4926</v>
      </c>
      <c r="G250" s="166" t="str">
        <f t="shared" si="139"/>
        <v>qiju</v>
      </c>
      <c r="H250" s="159" t="str">
        <f t="shared" si="140"/>
        <v>číju</v>
      </c>
      <c r="I250" s="159" t="str">
        <f t="shared" si="141"/>
        <v>čiju</v>
      </c>
      <c r="J250" s="73" t="s">
        <v>5242</v>
      </c>
      <c r="K250" s="141" t="s">
        <v>5040</v>
      </c>
      <c r="L250" s="141" t="s">
        <v>5041</v>
      </c>
      <c r="M250" s="46"/>
      <c r="N250" s="164"/>
      <c r="O250" s="46"/>
      <c r="P250" s="46"/>
      <c r="Q250" s="37"/>
      <c r="R250" s="50"/>
      <c r="S250" s="50"/>
      <c r="T250" s="44"/>
      <c r="U250" s="44"/>
    </row>
    <row r="251" spans="1:21" x14ac:dyDescent="0.3">
      <c r="A251" s="37" t="s">
        <v>314</v>
      </c>
      <c r="B251" s="38" t="s">
        <v>692</v>
      </c>
      <c r="C251" s="46" t="str">
        <f>B251</f>
        <v>čjá</v>
      </c>
      <c r="D251" s="47" t="s">
        <v>2862</v>
      </c>
      <c r="E251" s="48" t="s">
        <v>2863</v>
      </c>
      <c r="F251" s="48" t="str">
        <f>E251</f>
        <v>čjája</v>
      </c>
      <c r="G251" s="166" t="str">
        <f>_xlfn.CONCAT(A251,"ju")</f>
        <v>qiaju</v>
      </c>
      <c r="H251" s="159" t="str">
        <f>_xlfn.CONCAT(B251,"ju")</f>
        <v>čjáju</v>
      </c>
      <c r="I251" s="159" t="str">
        <f>H251</f>
        <v>čjáju</v>
      </c>
      <c r="J251" s="73" t="s">
        <v>5243</v>
      </c>
      <c r="K251" s="141" t="s">
        <v>5244</v>
      </c>
      <c r="L251" s="141" t="str">
        <f>K251</f>
        <v>čjájski</v>
      </c>
      <c r="M251" s="46" t="s">
        <v>5979</v>
      </c>
      <c r="N251" s="164"/>
      <c r="O251" s="46"/>
      <c r="P251" s="46"/>
      <c r="Q251" s="37"/>
      <c r="R251" s="50"/>
      <c r="S251" s="50"/>
      <c r="T251" s="44"/>
      <c r="U251" s="44"/>
    </row>
    <row r="252" spans="1:21" x14ac:dyDescent="0.3">
      <c r="A252" s="37" t="s">
        <v>315</v>
      </c>
      <c r="B252" s="38" t="s">
        <v>693</v>
      </c>
      <c r="C252" s="46" t="s">
        <v>1015</v>
      </c>
      <c r="D252" s="47" t="s">
        <v>2870</v>
      </c>
      <c r="E252" s="48" t="s">
        <v>2871</v>
      </c>
      <c r="F252" s="48" t="s">
        <v>4902</v>
      </c>
      <c r="G252" s="166" t="str">
        <f t="shared" ref="G252:I253" si="142">_xlfn.CONCAT(A252,"u")</f>
        <v>qianu</v>
      </c>
      <c r="H252" s="159" t="str">
        <f t="shared" si="142"/>
        <v>čjênu</v>
      </c>
      <c r="I252" s="159" t="str">
        <f t="shared" si="142"/>
        <v>čjenu</v>
      </c>
      <c r="J252" s="73" t="s">
        <v>5572</v>
      </c>
      <c r="K252" s="141" t="s">
        <v>5573</v>
      </c>
      <c r="L252" s="141" t="s">
        <v>5574</v>
      </c>
      <c r="M252" s="46"/>
      <c r="N252" s="164"/>
      <c r="O252" s="46"/>
      <c r="P252" s="46"/>
      <c r="Q252" s="37"/>
      <c r="R252" s="50"/>
      <c r="S252" s="50"/>
      <c r="T252" s="44"/>
      <c r="U252" s="44"/>
    </row>
    <row r="253" spans="1:21" x14ac:dyDescent="0.3">
      <c r="A253" s="37" t="s">
        <v>316</v>
      </c>
      <c r="B253" s="38" t="s">
        <v>1124</v>
      </c>
      <c r="C253" s="46" t="s">
        <v>908</v>
      </c>
      <c r="D253" s="47" t="s">
        <v>2878</v>
      </c>
      <c r="E253" s="48" t="s">
        <v>2879</v>
      </c>
      <c r="F253" s="48" t="s">
        <v>4846</v>
      </c>
      <c r="G253" s="166" t="str">
        <f t="shared" si="142"/>
        <v>qiangu</v>
      </c>
      <c r="H253" s="159" t="str">
        <f t="shared" si="142"/>
        <v>čjángu</v>
      </c>
      <c r="I253" s="159" t="str">
        <f t="shared" si="142"/>
        <v>čjangu</v>
      </c>
      <c r="J253" s="73" t="s">
        <v>5873</v>
      </c>
      <c r="K253" s="141" t="s">
        <v>5874</v>
      </c>
      <c r="L253" s="141" t="s">
        <v>5875</v>
      </c>
      <c r="M253" s="46"/>
      <c r="N253" s="164"/>
      <c r="O253" s="46"/>
      <c r="P253" s="46"/>
      <c r="Q253" s="37"/>
      <c r="R253" s="50"/>
      <c r="S253" s="50"/>
      <c r="T253" s="44"/>
      <c r="U253" s="44"/>
    </row>
    <row r="254" spans="1:21" x14ac:dyDescent="0.3">
      <c r="A254" s="52" t="s">
        <v>317</v>
      </c>
      <c r="B254" s="53" t="s">
        <v>1186</v>
      </c>
      <c r="C254" s="54" t="s">
        <v>1201</v>
      </c>
      <c r="D254" s="47" t="s">
        <v>2886</v>
      </c>
      <c r="E254" s="48" t="s">
        <v>2887</v>
      </c>
      <c r="F254" s="48" t="s">
        <v>4847</v>
      </c>
      <c r="G254" s="166" t="str">
        <f>_xlfn.CONCAT(LEFT(A254,(LEN(A254)-1)),"u")</f>
        <v>qiau</v>
      </c>
      <c r="H254" s="159" t="str">
        <f t="shared" ref="H254" si="143">_xlfn.CONCAT(LEFT(B254,(LEN(B254)-1)),"u")</f>
        <v>čjáu</v>
      </c>
      <c r="I254" s="159" t="str">
        <f t="shared" ref="I254" si="144">_xlfn.CONCAT(LEFT(C254,(LEN(C254)-1)),"u")</f>
        <v>čjau</v>
      </c>
      <c r="J254" s="73" t="s">
        <v>5575</v>
      </c>
      <c r="K254" s="141" t="s">
        <v>5576</v>
      </c>
      <c r="L254" s="141" t="s">
        <v>5723</v>
      </c>
      <c r="M254" s="46"/>
      <c r="N254" s="164"/>
      <c r="O254" s="46"/>
      <c r="P254" s="46"/>
      <c r="Q254" s="52"/>
      <c r="R254" s="56"/>
      <c r="S254" s="56"/>
      <c r="T254" s="44"/>
      <c r="U254" s="44"/>
    </row>
    <row r="255" spans="1:21" x14ac:dyDescent="0.3">
      <c r="A255" s="37" t="s">
        <v>318</v>
      </c>
      <c r="B255" s="62" t="s">
        <v>695</v>
      </c>
      <c r="C255" s="46" t="s">
        <v>1052</v>
      </c>
      <c r="D255" s="47" t="s">
        <v>2892</v>
      </c>
      <c r="E255" s="48" t="s">
        <v>4441</v>
      </c>
      <c r="F255" s="48" t="s">
        <v>6006</v>
      </c>
      <c r="G255" s="166" t="str">
        <f>_xlfn.CONCAT(A255,"ju")</f>
        <v>qieju</v>
      </c>
      <c r="H255" s="159" t="str">
        <f>_xlfn.CONCAT(B255,"ju")</f>
        <v>čjéju</v>
      </c>
      <c r="I255" s="159" t="str">
        <f>_xlfn.CONCAT(C255,"ju")</f>
        <v>čjeju</v>
      </c>
      <c r="J255" s="73" t="s">
        <v>5245</v>
      </c>
      <c r="K255" s="141" t="s">
        <v>5246</v>
      </c>
      <c r="L255" s="141" t="s">
        <v>6016</v>
      </c>
      <c r="M255" s="46"/>
      <c r="N255" s="164"/>
      <c r="O255" s="46"/>
      <c r="P255" s="46"/>
      <c r="Q255" s="37"/>
      <c r="R255" s="50"/>
      <c r="S255" s="50"/>
      <c r="T255" s="44"/>
      <c r="U255" s="44"/>
    </row>
    <row r="256" spans="1:21" x14ac:dyDescent="0.3">
      <c r="A256" s="37" t="s">
        <v>319</v>
      </c>
      <c r="B256" s="38" t="s">
        <v>696</v>
      </c>
      <c r="C256" s="46" t="s">
        <v>1036</v>
      </c>
      <c r="D256" s="47" t="s">
        <v>2895</v>
      </c>
      <c r="E256" s="48" t="s">
        <v>2896</v>
      </c>
      <c r="F256" s="48" t="s">
        <v>4932</v>
      </c>
      <c r="G256" s="166" t="str">
        <f>_xlfn.CONCAT(A256,"u")</f>
        <v>qinu</v>
      </c>
      <c r="H256" s="159" t="str">
        <f>_xlfn.CONCAT(B256,"u")</f>
        <v>čínu</v>
      </c>
      <c r="I256" s="159" t="str">
        <f>_xlfn.CONCAT(C256,"u")</f>
        <v>činu</v>
      </c>
      <c r="J256" s="73" t="s">
        <v>5577</v>
      </c>
      <c r="K256" s="141" t="s">
        <v>5578</v>
      </c>
      <c r="L256" s="141" t="s">
        <v>5579</v>
      </c>
      <c r="M256" s="46"/>
      <c r="N256" s="164"/>
      <c r="O256" s="46"/>
      <c r="P256" s="46"/>
      <c r="Q256" s="37"/>
      <c r="R256" s="50"/>
      <c r="S256" s="50"/>
      <c r="T256" s="44"/>
      <c r="U256" s="44"/>
    </row>
    <row r="257" spans="1:21" x14ac:dyDescent="0.3">
      <c r="A257" s="37" t="s">
        <v>321</v>
      </c>
      <c r="B257" s="38" t="s">
        <v>909</v>
      </c>
      <c r="C257" s="46" t="s">
        <v>1037</v>
      </c>
      <c r="D257" s="47" t="s">
        <v>2903</v>
      </c>
      <c r="E257" s="48" t="s">
        <v>2904</v>
      </c>
      <c r="F257" s="48" t="s">
        <v>4933</v>
      </c>
      <c r="G257" s="166" t="str">
        <f t="shared" ref="G257:G258" si="145">_xlfn.CONCAT(A257,"u")</f>
        <v>qingu</v>
      </c>
      <c r="H257" s="159" t="str">
        <f t="shared" ref="H257:H258" si="146">_xlfn.CONCAT(B257,"u")</f>
        <v>číngu</v>
      </c>
      <c r="I257" s="159" t="str">
        <f t="shared" ref="I257:I258" si="147">_xlfn.CONCAT(C257,"u")</f>
        <v>čingu</v>
      </c>
      <c r="J257" s="73" t="s">
        <v>5770</v>
      </c>
      <c r="K257" s="141" t="s">
        <v>5766</v>
      </c>
      <c r="L257" s="141" t="s">
        <v>5755</v>
      </c>
      <c r="M257" s="46"/>
      <c r="N257" s="164"/>
      <c r="O257" s="46"/>
      <c r="P257" s="46"/>
      <c r="Q257" s="37"/>
      <c r="R257" s="50"/>
      <c r="S257" s="50"/>
      <c r="T257" s="44"/>
      <c r="U257" s="44"/>
    </row>
    <row r="258" spans="1:21" x14ac:dyDescent="0.3">
      <c r="A258" s="37" t="s">
        <v>322</v>
      </c>
      <c r="B258" s="38" t="s">
        <v>910</v>
      </c>
      <c r="C258" s="46" t="s">
        <v>1067</v>
      </c>
      <c r="D258" s="47" t="s">
        <v>2911</v>
      </c>
      <c r="E258" s="48" t="s">
        <v>2912</v>
      </c>
      <c r="F258" s="48" t="s">
        <v>4972</v>
      </c>
      <c r="G258" s="166" t="str">
        <f t="shared" si="145"/>
        <v>qiongu</v>
      </c>
      <c r="H258" s="159" t="str">
        <f t="shared" si="146"/>
        <v>čjúngu</v>
      </c>
      <c r="I258" s="159" t="str">
        <f t="shared" si="147"/>
        <v>čjungu</v>
      </c>
      <c r="J258" s="73" t="s">
        <v>5876</v>
      </c>
      <c r="K258" s="141" t="s">
        <v>5877</v>
      </c>
      <c r="L258" s="141" t="s">
        <v>5878</v>
      </c>
      <c r="M258" s="46"/>
      <c r="N258" s="164"/>
      <c r="O258" s="46"/>
      <c r="P258" s="46"/>
      <c r="Q258" s="37"/>
      <c r="R258" s="50"/>
      <c r="S258" s="50"/>
      <c r="T258" s="44"/>
      <c r="U258" s="44"/>
    </row>
    <row r="259" spans="1:21" x14ac:dyDescent="0.3">
      <c r="A259" s="37" t="s">
        <v>140</v>
      </c>
      <c r="B259" s="38" t="s">
        <v>699</v>
      </c>
      <c r="C259" s="46" t="s">
        <v>1068</v>
      </c>
      <c r="D259" s="47" t="s">
        <v>2919</v>
      </c>
      <c r="E259" s="48" t="s">
        <v>2920</v>
      </c>
      <c r="F259" s="48" t="s">
        <v>4973</v>
      </c>
      <c r="G259" s="166" t="str">
        <f t="shared" ref="G259:G260" si="148">_xlfn.CONCAT(A259,"ju")</f>
        <v>qiuju</v>
      </c>
      <c r="H259" s="159" t="str">
        <f t="shared" ref="H259:H260" si="149">_xlfn.CONCAT(B259,"ju")</f>
        <v>čjúju</v>
      </c>
      <c r="I259" s="159" t="str">
        <f t="shared" ref="I259:I260" si="150">_xlfn.CONCAT(C259,"ju")</f>
        <v>čjuju</v>
      </c>
      <c r="J259" s="73" t="s">
        <v>5247</v>
      </c>
      <c r="K259" s="141" t="s">
        <v>5248</v>
      </c>
      <c r="L259" s="141" t="s">
        <v>5249</v>
      </c>
      <c r="M259" s="46"/>
      <c r="N259" s="164"/>
      <c r="O259" s="46"/>
      <c r="P259" s="46"/>
      <c r="Q259" s="37"/>
      <c r="R259" s="50"/>
      <c r="S259" s="50"/>
      <c r="T259" s="44"/>
      <c r="U259" s="44"/>
    </row>
    <row r="260" spans="1:21" x14ac:dyDescent="0.3">
      <c r="A260" s="37" t="s">
        <v>323</v>
      </c>
      <c r="B260" s="38" t="s">
        <v>518</v>
      </c>
      <c r="C260" s="46" t="s">
        <v>1069</v>
      </c>
      <c r="D260" s="47" t="s">
        <v>2925</v>
      </c>
      <c r="E260" s="48" t="s">
        <v>1521</v>
      </c>
      <c r="F260" s="48" t="s">
        <v>4955</v>
      </c>
      <c r="G260" s="166" t="str">
        <f t="shared" si="148"/>
        <v>quju</v>
      </c>
      <c r="H260" s="159" t="str">
        <f t="shared" si="149"/>
        <v>čúju</v>
      </c>
      <c r="I260" s="159" t="str">
        <f t="shared" si="150"/>
        <v>čuju</v>
      </c>
      <c r="J260" s="73" t="s">
        <v>5250</v>
      </c>
      <c r="K260" s="141" t="s">
        <v>5043</v>
      </c>
      <c r="L260" s="141" t="s">
        <v>5044</v>
      </c>
      <c r="M260" s="46"/>
      <c r="N260" s="164"/>
      <c r="O260" s="46"/>
      <c r="P260" s="46"/>
      <c r="Q260" s="37"/>
      <c r="R260" s="50"/>
      <c r="S260" s="50"/>
      <c r="T260" s="44"/>
      <c r="U260" s="44"/>
    </row>
    <row r="261" spans="1:21" x14ac:dyDescent="0.3">
      <c r="A261" s="37" t="s">
        <v>324</v>
      </c>
      <c r="B261" s="38" t="s">
        <v>700</v>
      </c>
      <c r="C261" s="46" t="s">
        <v>1016</v>
      </c>
      <c r="D261" s="47" t="s">
        <v>2928</v>
      </c>
      <c r="E261" s="48" t="s">
        <v>2929</v>
      </c>
      <c r="F261" s="48" t="s">
        <v>4903</v>
      </c>
      <c r="G261" s="166" t="str">
        <f>_xlfn.CONCAT(A261,"u")</f>
        <v>quanu</v>
      </c>
      <c r="H261" s="159" t="str">
        <f>_xlfn.CONCAT(B261,"u")</f>
        <v>ču̯ênu</v>
      </c>
      <c r="I261" s="159" t="str">
        <f>_xlfn.CONCAT(C261,"u")</f>
        <v>ču̯enu</v>
      </c>
      <c r="J261" s="73" t="s">
        <v>5580</v>
      </c>
      <c r="K261" s="141" t="s">
        <v>5581</v>
      </c>
      <c r="L261" s="141" t="s">
        <v>5582</v>
      </c>
      <c r="M261" s="46"/>
      <c r="N261" s="164"/>
      <c r="O261" s="46"/>
      <c r="P261" s="46"/>
      <c r="Q261" s="37"/>
      <c r="R261" s="50"/>
      <c r="S261" s="50"/>
      <c r="T261" s="44"/>
      <c r="U261" s="44"/>
    </row>
    <row r="262" spans="1:21" x14ac:dyDescent="0.3">
      <c r="A262" s="37" t="s">
        <v>325</v>
      </c>
      <c r="B262" s="38" t="s">
        <v>5967</v>
      </c>
      <c r="C262" s="46" t="str">
        <f>B262</f>
        <v>ču̯̯é</v>
      </c>
      <c r="D262" s="47" t="s">
        <v>2936</v>
      </c>
      <c r="E262" s="48" t="s">
        <v>4237</v>
      </c>
      <c r="F262" s="48" t="str">
        <f>E262</f>
        <v>ču̯êja</v>
      </c>
      <c r="G262" s="166" t="str">
        <f>_xlfn.CONCAT(A262,"ju")</f>
        <v>queju</v>
      </c>
      <c r="H262" s="159" t="str">
        <f>_xlfn.CONCAT(B262,"ju")</f>
        <v>ču̯̯éju</v>
      </c>
      <c r="I262" s="159" t="str">
        <f>_xlfn.CONCAT(C262,"ju")</f>
        <v>ču̯̯éju</v>
      </c>
      <c r="J262" s="73" t="s">
        <v>5251</v>
      </c>
      <c r="K262" s="141" t="s">
        <v>5049</v>
      </c>
      <c r="L262" s="141" t="str">
        <f>K262</f>
        <v>ču̯êjski</v>
      </c>
      <c r="M262" s="46" t="s">
        <v>5986</v>
      </c>
      <c r="N262" s="164"/>
      <c r="O262" s="46"/>
      <c r="P262" s="46"/>
      <c r="Q262" s="37"/>
      <c r="R262" s="50"/>
      <c r="S262" s="50"/>
      <c r="T262" s="44"/>
      <c r="U262" s="44"/>
    </row>
    <row r="263" spans="1:21" x14ac:dyDescent="0.3">
      <c r="A263" s="37" t="s">
        <v>326</v>
      </c>
      <c r="B263" s="38" t="s">
        <v>524</v>
      </c>
      <c r="C263" s="46" t="s">
        <v>1070</v>
      </c>
      <c r="D263" s="47" t="s">
        <v>2941</v>
      </c>
      <c r="E263" s="48" t="s">
        <v>1554</v>
      </c>
      <c r="F263" s="48" t="s">
        <v>4956</v>
      </c>
      <c r="G263" s="166" t="str">
        <f t="shared" ref="G263:G264" si="151">_xlfn.CONCAT(A263,"u")</f>
        <v>qunu</v>
      </c>
      <c r="H263" s="159" t="str">
        <f t="shared" ref="H263:H264" si="152">_xlfn.CONCAT(B263,"u")</f>
        <v>čúnu</v>
      </c>
      <c r="I263" s="159" t="str">
        <f t="shared" ref="I263:I264" si="153">_xlfn.CONCAT(C263,"u")</f>
        <v>čunu</v>
      </c>
      <c r="J263" s="73" t="s">
        <v>5583</v>
      </c>
      <c r="K263" s="141" t="s">
        <v>5419</v>
      </c>
      <c r="L263" s="141" t="s">
        <v>5420</v>
      </c>
      <c r="M263" s="46"/>
      <c r="N263" s="164"/>
      <c r="O263" s="46"/>
      <c r="P263" s="46"/>
      <c r="Q263" s="37"/>
      <c r="R263" s="50"/>
      <c r="S263" s="50"/>
      <c r="T263" s="44"/>
      <c r="U263" s="44"/>
    </row>
    <row r="264" spans="1:21" x14ac:dyDescent="0.3">
      <c r="A264" s="37" t="s">
        <v>327</v>
      </c>
      <c r="B264" s="38" t="s">
        <v>702</v>
      </c>
      <c r="C264" s="46" t="s">
        <v>853</v>
      </c>
      <c r="D264" s="47" t="s">
        <v>2945</v>
      </c>
      <c r="E264" s="48" t="s">
        <v>2946</v>
      </c>
      <c r="F264" s="48" t="s">
        <v>4848</v>
      </c>
      <c r="G264" s="166" t="str">
        <f t="shared" si="151"/>
        <v>ranu</v>
      </c>
      <c r="H264" s="159" t="str">
        <f t="shared" si="152"/>
        <v>žánu</v>
      </c>
      <c r="I264" s="159" t="str">
        <f t="shared" si="153"/>
        <v>žanu</v>
      </c>
      <c r="J264" s="73" t="s">
        <v>5584</v>
      </c>
      <c r="K264" s="141" t="s">
        <v>5585</v>
      </c>
      <c r="L264" s="141" t="s">
        <v>5724</v>
      </c>
      <c r="M264" s="46"/>
      <c r="N264" s="164"/>
      <c r="O264" s="46"/>
      <c r="P264" s="46"/>
      <c r="Q264" s="37"/>
      <c r="R264" s="50"/>
      <c r="S264" s="50"/>
      <c r="T264" s="44"/>
      <c r="U264" s="44"/>
    </row>
    <row r="265" spans="1:21" x14ac:dyDescent="0.3">
      <c r="A265" s="37" t="s">
        <v>328</v>
      </c>
      <c r="B265" s="38" t="s">
        <v>1125</v>
      </c>
      <c r="C265" s="46" t="s">
        <v>911</v>
      </c>
      <c r="D265" s="47" t="s">
        <v>2953</v>
      </c>
      <c r="E265" s="48" t="s">
        <v>2954</v>
      </c>
      <c r="F265" s="48" t="s">
        <v>4849</v>
      </c>
      <c r="G265" s="166" t="str">
        <f>_xlfn.CONCAT(A265,"u")</f>
        <v>rangu</v>
      </c>
      <c r="H265" s="159" t="str">
        <f>_xlfn.CONCAT(B265,"u")</f>
        <v>žángu</v>
      </c>
      <c r="I265" s="159" t="str">
        <f>_xlfn.CONCAT(C265,"u")</f>
        <v>žangu</v>
      </c>
      <c r="J265" s="73" t="s">
        <v>5879</v>
      </c>
      <c r="K265" s="141" t="s">
        <v>5880</v>
      </c>
      <c r="L265" s="141" t="s">
        <v>5881</v>
      </c>
      <c r="M265" s="46"/>
      <c r="N265" s="164"/>
      <c r="O265" s="46"/>
      <c r="P265" s="46"/>
      <c r="Q265" s="37"/>
      <c r="R265" s="50"/>
      <c r="S265" s="50"/>
      <c r="T265" s="44"/>
      <c r="U265" s="44"/>
    </row>
    <row r="266" spans="1:21" x14ac:dyDescent="0.3">
      <c r="A266" s="52" t="s">
        <v>329</v>
      </c>
      <c r="B266" s="53" t="s">
        <v>1187</v>
      </c>
      <c r="C266" s="54" t="s">
        <v>1202</v>
      </c>
      <c r="D266" s="47" t="s">
        <v>2961</v>
      </c>
      <c r="E266" s="48" t="s">
        <v>2962</v>
      </c>
      <c r="F266" s="48" t="s">
        <v>4850</v>
      </c>
      <c r="G266" s="166" t="str">
        <f>_xlfn.CONCAT(LEFT(A266,(LEN(A266)-1)),"u")</f>
        <v>rau</v>
      </c>
      <c r="H266" s="159" t="str">
        <f t="shared" ref="H266" si="154">_xlfn.CONCAT(LEFT(B266,(LEN(B266)-1)),"u")</f>
        <v>žáu</v>
      </c>
      <c r="I266" s="159" t="str">
        <f t="shared" ref="I266" si="155">_xlfn.CONCAT(LEFT(C266,(LEN(C266)-1)),"u")</f>
        <v>žau</v>
      </c>
      <c r="J266" s="73" t="s">
        <v>5586</v>
      </c>
      <c r="K266" s="141" t="s">
        <v>5587</v>
      </c>
      <c r="L266" s="141" t="s">
        <v>5725</v>
      </c>
      <c r="M266" s="46"/>
      <c r="N266" s="164"/>
      <c r="O266" s="46"/>
      <c r="P266" s="46"/>
      <c r="Q266" s="52"/>
      <c r="R266" s="56"/>
      <c r="S266" s="56"/>
      <c r="T266" s="44"/>
      <c r="U266" s="44"/>
    </row>
    <row r="267" spans="1:21" x14ac:dyDescent="0.3">
      <c r="A267" s="37" t="s">
        <v>330</v>
      </c>
      <c r="B267" s="38" t="s">
        <v>3900</v>
      </c>
      <c r="C267" s="46" t="str">
        <f>B267</f>
        <v>žê</v>
      </c>
      <c r="D267" s="47" t="s">
        <v>2969</v>
      </c>
      <c r="E267" s="48" t="s">
        <v>4088</v>
      </c>
      <c r="F267" s="48" t="str">
        <f>E267</f>
        <v>žêja</v>
      </c>
      <c r="G267" s="166" t="str">
        <f>_xlfn.CONCAT(A267,"ju")</f>
        <v>reju</v>
      </c>
      <c r="H267" s="159" t="str">
        <f>_xlfn.CONCAT(B267,"ju")</f>
        <v>žêju</v>
      </c>
      <c r="I267" s="159" t="str">
        <f>_xlfn.CONCAT(C267,"ju")</f>
        <v>žêju</v>
      </c>
      <c r="J267" s="73" t="s">
        <v>5252</v>
      </c>
      <c r="K267" s="141" t="s">
        <v>5253</v>
      </c>
      <c r="L267" s="141" t="str">
        <f>K267</f>
        <v>žêjski</v>
      </c>
      <c r="M267" s="46" t="s">
        <v>5986</v>
      </c>
      <c r="N267" s="164"/>
      <c r="O267" s="46"/>
      <c r="P267" s="46"/>
      <c r="Q267" s="37"/>
      <c r="R267" s="50"/>
      <c r="S267" s="50"/>
      <c r="T267" s="44"/>
      <c r="U267" s="44"/>
    </row>
    <row r="268" spans="1:21" x14ac:dyDescent="0.3">
      <c r="A268" s="37" t="s">
        <v>331</v>
      </c>
      <c r="B268" s="38" t="s">
        <v>3901</v>
      </c>
      <c r="C268" s="46" t="s">
        <v>4343</v>
      </c>
      <c r="D268" s="47" t="s">
        <v>2976</v>
      </c>
      <c r="E268" s="48" t="s">
        <v>4092</v>
      </c>
      <c r="F268" s="48" t="s">
        <v>4904</v>
      </c>
      <c r="G268" s="166" t="str">
        <f t="shared" ref="G268:I269" si="156">_xlfn.CONCAT(A268,"u")</f>
        <v>renu</v>
      </c>
      <c r="H268" s="159" t="str">
        <f t="shared" si="156"/>
        <v>žênu</v>
      </c>
      <c r="I268" s="159" t="str">
        <f t="shared" si="156"/>
        <v>ženu</v>
      </c>
      <c r="J268" s="73" t="s">
        <v>5588</v>
      </c>
      <c r="K268" s="141" t="s">
        <v>5589</v>
      </c>
      <c r="L268" s="141" t="s">
        <v>5590</v>
      </c>
      <c r="M268" s="46"/>
      <c r="N268" s="164"/>
      <c r="O268" s="46"/>
      <c r="P268" s="46"/>
      <c r="Q268" s="37"/>
      <c r="R268" s="50"/>
      <c r="S268" s="50"/>
      <c r="T268" s="44"/>
      <c r="U268" s="44"/>
    </row>
    <row r="269" spans="1:21" x14ac:dyDescent="0.3">
      <c r="A269" s="37" t="s">
        <v>333</v>
      </c>
      <c r="B269" s="38" t="s">
        <v>3902</v>
      </c>
      <c r="C269" s="46" t="s">
        <v>4344</v>
      </c>
      <c r="D269" s="47" t="s">
        <v>2983</v>
      </c>
      <c r="E269" s="48" t="s">
        <v>4096</v>
      </c>
      <c r="F269" s="48" t="s">
        <v>4905</v>
      </c>
      <c r="G269" s="166" t="str">
        <f t="shared" si="156"/>
        <v>rengu</v>
      </c>
      <c r="H269" s="159" t="str">
        <f t="shared" si="156"/>
        <v>žêngu</v>
      </c>
      <c r="I269" s="159" t="str">
        <f t="shared" si="156"/>
        <v>žengu</v>
      </c>
      <c r="J269" s="73" t="s">
        <v>5882</v>
      </c>
      <c r="K269" s="141" t="s">
        <v>5883</v>
      </c>
      <c r="L269" s="141" t="s">
        <v>5884</v>
      </c>
      <c r="M269" s="46"/>
      <c r="N269" s="164"/>
      <c r="O269" s="46"/>
      <c r="P269" s="46"/>
      <c r="Q269" s="37"/>
      <c r="R269" s="50"/>
      <c r="S269" s="50"/>
      <c r="T269" s="44"/>
      <c r="U269" s="44"/>
    </row>
    <row r="270" spans="1:21" x14ac:dyDescent="0.3">
      <c r="A270" s="37" t="s">
        <v>334</v>
      </c>
      <c r="B270" s="38" t="s">
        <v>707</v>
      </c>
      <c r="C270" s="46" t="s">
        <v>1038</v>
      </c>
      <c r="D270" s="47" t="s">
        <v>2990</v>
      </c>
      <c r="E270" s="48" t="s">
        <v>2991</v>
      </c>
      <c r="F270" s="48" t="s">
        <v>4934</v>
      </c>
      <c r="G270" s="166" t="str">
        <f>_xlfn.CONCAT(A270,"ju")</f>
        <v>riju</v>
      </c>
      <c r="H270" s="159" t="str">
        <f>_xlfn.CONCAT(B270,"ju")</f>
        <v>žíju</v>
      </c>
      <c r="I270" s="159" t="str">
        <f>_xlfn.CONCAT(C270,"ju")</f>
        <v>žiju</v>
      </c>
      <c r="J270" s="73" t="s">
        <v>5254</v>
      </c>
      <c r="K270" s="141" t="s">
        <v>5255</v>
      </c>
      <c r="L270" s="141" t="s">
        <v>5256</v>
      </c>
      <c r="M270" s="46"/>
      <c r="N270" s="164"/>
      <c r="O270" s="46"/>
      <c r="P270" s="46"/>
      <c r="Q270" s="37"/>
      <c r="R270" s="50"/>
      <c r="S270" s="50"/>
      <c r="T270" s="44"/>
      <c r="U270" s="44"/>
    </row>
    <row r="271" spans="1:21" x14ac:dyDescent="0.3">
      <c r="A271" s="37" t="s">
        <v>175</v>
      </c>
      <c r="B271" s="38" t="s">
        <v>913</v>
      </c>
      <c r="C271" s="46" t="s">
        <v>1071</v>
      </c>
      <c r="D271" s="47" t="s">
        <v>2996</v>
      </c>
      <c r="E271" s="48" t="s">
        <v>2997</v>
      </c>
      <c r="F271" s="48" t="s">
        <v>4974</v>
      </c>
      <c r="G271" s="166" t="str">
        <f>_xlfn.CONCAT(A271,"u")</f>
        <v>rongu</v>
      </c>
      <c r="H271" s="159" t="str">
        <f>_xlfn.CONCAT(B271,"u")</f>
        <v>žúngu</v>
      </c>
      <c r="I271" s="159" t="str">
        <f>_xlfn.CONCAT(C271,"u")</f>
        <v>žungu</v>
      </c>
      <c r="J271" s="73" t="s">
        <v>5885</v>
      </c>
      <c r="K271" s="141" t="s">
        <v>5886</v>
      </c>
      <c r="L271" s="141" t="s">
        <v>5887</v>
      </c>
      <c r="M271" s="46"/>
      <c r="N271" s="164"/>
      <c r="O271" s="46"/>
      <c r="P271" s="46"/>
      <c r="Q271" s="37"/>
      <c r="R271" s="50"/>
      <c r="S271" s="50"/>
      <c r="T271" s="44"/>
      <c r="U271" s="44"/>
    </row>
    <row r="272" spans="1:21" x14ac:dyDescent="0.3">
      <c r="A272" s="63" t="s">
        <v>335</v>
      </c>
      <c r="B272" s="38" t="s">
        <v>709</v>
      </c>
      <c r="C272" s="46" t="s">
        <v>1093</v>
      </c>
      <c r="D272" s="47" t="s">
        <v>3004</v>
      </c>
      <c r="E272" s="48" t="s">
        <v>3005</v>
      </c>
      <c r="F272" s="48" t="s">
        <v>5001</v>
      </c>
      <c r="G272" s="166" t="str">
        <f>_xlfn.CONCAT(A272,"u")</f>
        <v>rouu</v>
      </c>
      <c r="H272" s="159" t="str">
        <f>_xlfn.CONCAT(LEFT(E272,LEN(E272)-1),"u")</f>
        <v>žôvu</v>
      </c>
      <c r="I272" s="159" t="str">
        <f>_xlfn.CONCAT(LEFT(F272,LEN(F272)-1),"u")</f>
        <v>žovu</v>
      </c>
      <c r="J272" s="73" t="s">
        <v>5591</v>
      </c>
      <c r="K272" s="141" t="s">
        <v>5592</v>
      </c>
      <c r="L272" s="141" t="s">
        <v>6031</v>
      </c>
      <c r="M272" s="46"/>
      <c r="N272" s="164"/>
      <c r="O272" s="46"/>
      <c r="P272" s="46"/>
      <c r="Q272" s="37"/>
      <c r="R272" s="50"/>
      <c r="S272" s="50"/>
      <c r="T272" s="44"/>
      <c r="U272" s="44"/>
    </row>
    <row r="273" spans="1:21" x14ac:dyDescent="0.3">
      <c r="A273" s="37" t="s">
        <v>210</v>
      </c>
      <c r="B273" s="38" t="s">
        <v>710</v>
      </c>
      <c r="C273" s="46" t="s">
        <v>1072</v>
      </c>
      <c r="D273" s="47" t="s">
        <v>3012</v>
      </c>
      <c r="E273" s="48" t="s">
        <v>3013</v>
      </c>
      <c r="F273" s="48" t="s">
        <v>4975</v>
      </c>
      <c r="G273" s="166" t="str">
        <f>_xlfn.CONCAT(A273,"ju")</f>
        <v>ruju</v>
      </c>
      <c r="H273" s="159" t="str">
        <f>_xlfn.CONCAT(B273,"ju")</f>
        <v>žúju</v>
      </c>
      <c r="I273" s="159" t="str">
        <f>_xlfn.CONCAT(C273,"ju")</f>
        <v>žuju</v>
      </c>
      <c r="J273" s="73" t="s">
        <v>5257</v>
      </c>
      <c r="K273" s="141" t="s">
        <v>5258</v>
      </c>
      <c r="L273" s="141" t="s">
        <v>5259</v>
      </c>
      <c r="M273" s="46"/>
      <c r="N273" s="164"/>
      <c r="O273" s="46"/>
      <c r="P273" s="46"/>
      <c r="Q273" s="37"/>
      <c r="R273" s="50"/>
      <c r="S273" s="50"/>
      <c r="T273" s="44"/>
      <c r="U273" s="44"/>
    </row>
    <row r="274" spans="1:21" x14ac:dyDescent="0.3">
      <c r="A274" s="37" t="s">
        <v>337</v>
      </c>
      <c r="B274" s="38" t="s">
        <v>711</v>
      </c>
      <c r="C274" s="46" t="s">
        <v>854</v>
      </c>
      <c r="D274" s="47" t="s">
        <v>3018</v>
      </c>
      <c r="E274" s="48" t="s">
        <v>3019</v>
      </c>
      <c r="F274" s="48" t="s">
        <v>4851</v>
      </c>
      <c r="G274" s="166" t="str">
        <f t="shared" ref="G274:I276" si="157">_xlfn.CONCAT(A274,"u")</f>
        <v>ruanu</v>
      </c>
      <c r="H274" s="159" t="str">
        <f t="shared" si="157"/>
        <v>žu̯ánu</v>
      </c>
      <c r="I274" s="159" t="str">
        <f t="shared" si="157"/>
        <v>žu̯anu</v>
      </c>
      <c r="J274" s="73" t="s">
        <v>5593</v>
      </c>
      <c r="K274" s="141" t="s">
        <v>5594</v>
      </c>
      <c r="L274" s="141" t="s">
        <v>5726</v>
      </c>
      <c r="M274" s="46"/>
      <c r="N274" s="164"/>
      <c r="O274" s="46"/>
      <c r="P274" s="46"/>
      <c r="Q274" s="37"/>
      <c r="R274" s="50"/>
      <c r="S274" s="50"/>
      <c r="T274" s="44"/>
      <c r="U274" s="44"/>
    </row>
    <row r="275" spans="1:21" ht="14.4" x14ac:dyDescent="0.3">
      <c r="A275" s="57" t="s">
        <v>338</v>
      </c>
      <c r="B275" s="58" t="s">
        <v>712</v>
      </c>
      <c r="C275" s="58" t="s">
        <v>1017</v>
      </c>
      <c r="D275" s="59" t="s">
        <v>4284</v>
      </c>
      <c r="E275" s="139" t="s">
        <v>4285</v>
      </c>
      <c r="F275" s="139" t="s">
        <v>4906</v>
      </c>
      <c r="G275" s="166" t="str">
        <f t="shared" si="157"/>
        <v>ruiu</v>
      </c>
      <c r="H275" s="159" t="str">
        <f t="shared" si="157"/>
        <v>žu̯êju</v>
      </c>
      <c r="I275" s="159" t="str">
        <f t="shared" si="157"/>
        <v>žu̯eju</v>
      </c>
      <c r="J275" s="142" t="s">
        <v>5260</v>
      </c>
      <c r="K275" s="143" t="s">
        <v>5261</v>
      </c>
      <c r="L275" s="143" t="s">
        <v>5262</v>
      </c>
      <c r="M275" s="58"/>
      <c r="N275" s="165"/>
      <c r="O275" s="58"/>
      <c r="P275" s="58"/>
      <c r="Q275" s="58"/>
      <c r="R275" s="58"/>
      <c r="S275" s="58"/>
      <c r="T275" s="44"/>
      <c r="U275" s="44"/>
    </row>
    <row r="276" spans="1:21" x14ac:dyDescent="0.3">
      <c r="A276" s="37" t="s">
        <v>339</v>
      </c>
      <c r="B276" s="38" t="s">
        <v>713</v>
      </c>
      <c r="C276" s="46" t="s">
        <v>1073</v>
      </c>
      <c r="D276" s="47" t="s">
        <v>3026</v>
      </c>
      <c r="E276" s="48" t="s">
        <v>3027</v>
      </c>
      <c r="F276" s="48" t="s">
        <v>4976</v>
      </c>
      <c r="G276" s="166" t="str">
        <f t="shared" si="157"/>
        <v>runu</v>
      </c>
      <c r="H276" s="159" t="str">
        <f t="shared" si="157"/>
        <v>žúnu</v>
      </c>
      <c r="I276" s="159" t="str">
        <f t="shared" si="157"/>
        <v>žunu</v>
      </c>
      <c r="J276" s="73" t="s">
        <v>5595</v>
      </c>
      <c r="K276" s="141" t="s">
        <v>5596</v>
      </c>
      <c r="L276" s="141" t="s">
        <v>5597</v>
      </c>
      <c r="M276" s="46"/>
      <c r="N276" s="164"/>
      <c r="O276" s="46"/>
      <c r="P276" s="46"/>
      <c r="Q276" s="37"/>
      <c r="R276" s="50"/>
      <c r="S276" s="50"/>
      <c r="T276" s="44"/>
      <c r="U276" s="44"/>
    </row>
    <row r="277" spans="1:21" x14ac:dyDescent="0.3">
      <c r="A277" s="37" t="s">
        <v>340</v>
      </c>
      <c r="B277" s="38" t="s">
        <v>714</v>
      </c>
      <c r="C277" s="46" t="s">
        <v>1108</v>
      </c>
      <c r="D277" s="47" t="s">
        <v>3034</v>
      </c>
      <c r="E277" s="48" t="s">
        <v>3035</v>
      </c>
      <c r="F277" s="48" t="s">
        <v>4947</v>
      </c>
      <c r="G277" s="166" t="str">
        <f>_xlfn.CONCAT(A277,"ju")</f>
        <v>ruoju</v>
      </c>
      <c r="H277" s="159" t="str">
        <f>_xlfn.CONCAT(B277,"ju")</f>
        <v>žu̯óju</v>
      </c>
      <c r="I277" s="159" t="str">
        <f>_xlfn.CONCAT(C277,"ju")</f>
        <v>žu̯oju</v>
      </c>
      <c r="J277" s="73" t="s">
        <v>5263</v>
      </c>
      <c r="K277" s="141" t="s">
        <v>5264</v>
      </c>
      <c r="L277" s="141" t="s">
        <v>5265</v>
      </c>
      <c r="M277" s="46"/>
      <c r="N277" s="164"/>
      <c r="O277" s="46"/>
      <c r="P277" s="46"/>
      <c r="Q277" s="37"/>
      <c r="R277" s="50"/>
      <c r="S277" s="50"/>
      <c r="T277" s="44"/>
      <c r="U277" s="44"/>
    </row>
    <row r="278" spans="1:21" x14ac:dyDescent="0.3">
      <c r="A278" s="37" t="s">
        <v>341</v>
      </c>
      <c r="B278" s="38" t="s">
        <v>715</v>
      </c>
      <c r="C278" s="46" t="str">
        <f>B278</f>
        <v>sá</v>
      </c>
      <c r="D278" s="47" t="s">
        <v>3042</v>
      </c>
      <c r="E278" s="48" t="s">
        <v>3043</v>
      </c>
      <c r="F278" s="48" t="str">
        <f>E278</f>
        <v>sája</v>
      </c>
      <c r="G278" s="166" t="str">
        <f>_xlfn.CONCAT(A278,"ju")</f>
        <v>saju</v>
      </c>
      <c r="H278" s="159" t="str">
        <f>_xlfn.CONCAT(B278,"ju")</f>
        <v>sáju</v>
      </c>
      <c r="I278" s="159" t="str">
        <f>H278</f>
        <v>sáju</v>
      </c>
      <c r="J278" s="73" t="s">
        <v>5266</v>
      </c>
      <c r="K278" s="141" t="s">
        <v>5267</v>
      </c>
      <c r="L278" s="141" t="str">
        <f>K278</f>
        <v>sájski</v>
      </c>
      <c r="M278" s="46" t="s">
        <v>5979</v>
      </c>
      <c r="N278" s="164"/>
      <c r="O278" s="46"/>
      <c r="P278" s="46"/>
      <c r="Q278" s="37"/>
      <c r="R278" s="50"/>
      <c r="S278" s="50"/>
      <c r="T278" s="44"/>
      <c r="U278" s="44"/>
    </row>
    <row r="279" spans="1:21" x14ac:dyDescent="0.3">
      <c r="A279" s="37" t="s">
        <v>342</v>
      </c>
      <c r="B279" s="38" t="s">
        <v>716</v>
      </c>
      <c r="C279" s="46" t="s">
        <v>855</v>
      </c>
      <c r="D279" s="47" t="s">
        <v>3050</v>
      </c>
      <c r="E279" s="48" t="s">
        <v>3043</v>
      </c>
      <c r="F279" s="48" t="s">
        <v>3042</v>
      </c>
      <c r="G279" s="166" t="str">
        <f>_xlfn.CONCAT(A279,"u")</f>
        <v>saiu</v>
      </c>
      <c r="H279" s="159" t="str">
        <f>_xlfn.CONCAT(B279,"u")</f>
        <v>sáju</v>
      </c>
      <c r="I279" s="159" t="str">
        <f>_xlfn.CONCAT(C279,"u")</f>
        <v>saju</v>
      </c>
      <c r="J279" s="73" t="s">
        <v>5268</v>
      </c>
      <c r="K279" s="141" t="s">
        <v>5267</v>
      </c>
      <c r="L279" s="141" t="s">
        <v>5266</v>
      </c>
      <c r="M279" s="46"/>
      <c r="N279" s="164"/>
      <c r="O279" s="46"/>
      <c r="P279" s="46"/>
      <c r="Q279" s="37"/>
      <c r="R279" s="50"/>
      <c r="S279" s="50"/>
      <c r="T279" s="44"/>
      <c r="U279" s="44"/>
    </row>
    <row r="280" spans="1:21" x14ac:dyDescent="0.3">
      <c r="A280" s="37" t="s">
        <v>87</v>
      </c>
      <c r="B280" s="38" t="s">
        <v>717</v>
      </c>
      <c r="C280" s="46" t="s">
        <v>87</v>
      </c>
      <c r="D280" s="47" t="s">
        <v>3054</v>
      </c>
      <c r="E280" s="48" t="s">
        <v>3055</v>
      </c>
      <c r="F280" s="48" t="s">
        <v>3054</v>
      </c>
      <c r="G280" s="166" t="str">
        <f t="shared" ref="G280:I281" si="158">_xlfn.CONCAT(A280,"u")</f>
        <v>sanu</v>
      </c>
      <c r="H280" s="159" t="str">
        <f t="shared" si="158"/>
        <v>sánu</v>
      </c>
      <c r="I280" s="159" t="str">
        <f t="shared" si="158"/>
        <v>sanu</v>
      </c>
      <c r="J280" s="73" t="s">
        <v>5598</v>
      </c>
      <c r="K280" s="141" t="s">
        <v>5599</v>
      </c>
      <c r="L280" s="141" t="s">
        <v>5598</v>
      </c>
      <c r="M280" s="46"/>
      <c r="N280" s="164"/>
      <c r="O280" s="46"/>
      <c r="P280" s="46"/>
      <c r="Q280" s="37"/>
      <c r="R280" s="50"/>
      <c r="S280" s="50"/>
      <c r="T280" s="44"/>
      <c r="U280" s="44"/>
    </row>
    <row r="281" spans="1:21" x14ac:dyDescent="0.3">
      <c r="A281" s="37" t="s">
        <v>343</v>
      </c>
      <c r="B281" s="38" t="s">
        <v>1126</v>
      </c>
      <c r="C281" s="46" t="s">
        <v>343</v>
      </c>
      <c r="D281" s="47" t="s">
        <v>3062</v>
      </c>
      <c r="E281" s="48" t="s">
        <v>3063</v>
      </c>
      <c r="F281" s="48" t="s">
        <v>3062</v>
      </c>
      <c r="G281" s="166" t="str">
        <f t="shared" si="158"/>
        <v>sangu</v>
      </c>
      <c r="H281" s="159" t="str">
        <f t="shared" si="158"/>
        <v>sángu</v>
      </c>
      <c r="I281" s="159" t="str">
        <f t="shared" si="158"/>
        <v>sangu</v>
      </c>
      <c r="J281" s="73" t="s">
        <v>5888</v>
      </c>
      <c r="K281" s="141" t="s">
        <v>5889</v>
      </c>
      <c r="L281" s="141" t="s">
        <v>5888</v>
      </c>
      <c r="M281" s="46"/>
      <c r="N281" s="164"/>
      <c r="O281" s="46"/>
      <c r="P281" s="46"/>
      <c r="Q281" s="37"/>
      <c r="R281" s="50"/>
      <c r="S281" s="50"/>
      <c r="T281" s="44"/>
      <c r="U281" s="44"/>
    </row>
    <row r="282" spans="1:21" x14ac:dyDescent="0.3">
      <c r="A282" s="52" t="s">
        <v>344</v>
      </c>
      <c r="B282" s="53" t="s">
        <v>1188</v>
      </c>
      <c r="C282" s="54" t="s">
        <v>344</v>
      </c>
      <c r="D282" s="47" t="s">
        <v>3070</v>
      </c>
      <c r="E282" s="48" t="s">
        <v>3071</v>
      </c>
      <c r="F282" s="48" t="s">
        <v>3070</v>
      </c>
      <c r="G282" s="166" t="str">
        <f>_xlfn.CONCAT(LEFT(A282,(LEN(A282)-1)),"u")</f>
        <v>sau</v>
      </c>
      <c r="H282" s="159" t="str">
        <f t="shared" ref="H282" si="159">_xlfn.CONCAT(LEFT(B282,(LEN(B282)-1)),"u")</f>
        <v>sáu</v>
      </c>
      <c r="I282" s="159" t="str">
        <f t="shared" ref="I282" si="160">_xlfn.CONCAT(LEFT(C282,(LEN(C282)-1)),"u")</f>
        <v>sau</v>
      </c>
      <c r="J282" s="73" t="s">
        <v>5600</v>
      </c>
      <c r="K282" s="141" t="s">
        <v>5601</v>
      </c>
      <c r="L282" s="141" t="s">
        <v>5600</v>
      </c>
      <c r="M282" s="46"/>
      <c r="N282" s="164"/>
      <c r="O282" s="46"/>
      <c r="P282" s="46"/>
      <c r="Q282" s="52"/>
      <c r="R282" s="56"/>
      <c r="S282" s="56"/>
      <c r="T282" s="44"/>
      <c r="U282" s="44"/>
    </row>
    <row r="283" spans="1:21" x14ac:dyDescent="0.3">
      <c r="A283" s="37" t="s">
        <v>345</v>
      </c>
      <c r="B283" s="38" t="s">
        <v>3903</v>
      </c>
      <c r="C283" s="46" t="str">
        <f>B283</f>
        <v>sê</v>
      </c>
      <c r="D283" s="47" t="s">
        <v>3076</v>
      </c>
      <c r="E283" s="48" t="s">
        <v>4100</v>
      </c>
      <c r="F283" s="48" t="str">
        <f>E283</f>
        <v>sêja</v>
      </c>
      <c r="G283" s="166" t="str">
        <f>_xlfn.CONCAT(A283,"ju")</f>
        <v>seju</v>
      </c>
      <c r="H283" s="159" t="str">
        <f>_xlfn.CONCAT(B283,"ju")</f>
        <v>sêju</v>
      </c>
      <c r="I283" s="159" t="str">
        <f>_xlfn.CONCAT(C283,"ju")</f>
        <v>sêju</v>
      </c>
      <c r="J283" s="73" t="s">
        <v>5269</v>
      </c>
      <c r="K283" s="141" t="s">
        <v>5270</v>
      </c>
      <c r="L283" s="141" t="str">
        <f>K283</f>
        <v>sêjski</v>
      </c>
      <c r="M283" s="46" t="s">
        <v>5986</v>
      </c>
      <c r="N283" s="164"/>
      <c r="O283" s="46"/>
      <c r="P283" s="46"/>
      <c r="Q283" s="37"/>
      <c r="R283" s="50"/>
      <c r="S283" s="50"/>
      <c r="T283" s="44"/>
      <c r="U283" s="44"/>
    </row>
    <row r="284" spans="1:21" ht="14.4" x14ac:dyDescent="0.3">
      <c r="A284" s="57" t="s">
        <v>346</v>
      </c>
      <c r="B284" s="58" t="s">
        <v>720</v>
      </c>
      <c r="C284" s="58" t="s">
        <v>1018</v>
      </c>
      <c r="D284" s="59" t="s">
        <v>4218</v>
      </c>
      <c r="E284" s="139" t="s">
        <v>4100</v>
      </c>
      <c r="F284" s="139" t="s">
        <v>3076</v>
      </c>
      <c r="G284" s="166" t="str">
        <f t="shared" ref="G284" si="161">_xlfn.CONCAT(A284,"u")</f>
        <v>seiu</v>
      </c>
      <c r="H284" s="159" t="str">
        <f t="shared" ref="H284" si="162">_xlfn.CONCAT(B284,"u")</f>
        <v>sêju</v>
      </c>
      <c r="I284" s="159" t="str">
        <f t="shared" ref="I284" si="163">_xlfn.CONCAT(C284,"u")</f>
        <v>seju</v>
      </c>
      <c r="J284" s="142" t="s">
        <v>5271</v>
      </c>
      <c r="K284" s="143" t="s">
        <v>5270</v>
      </c>
      <c r="L284" s="143" t="s">
        <v>5269</v>
      </c>
      <c r="M284" s="58"/>
      <c r="N284" s="165"/>
      <c r="O284" s="58"/>
      <c r="P284" s="58"/>
      <c r="Q284" s="58"/>
      <c r="R284" s="58"/>
      <c r="S284" s="58"/>
      <c r="T284" s="44"/>
      <c r="U284" s="44"/>
    </row>
    <row r="285" spans="1:21" x14ac:dyDescent="0.3">
      <c r="A285" s="37" t="s">
        <v>347</v>
      </c>
      <c r="B285" s="38" t="s">
        <v>3904</v>
      </c>
      <c r="C285" s="46" t="s">
        <v>347</v>
      </c>
      <c r="D285" s="47" t="s">
        <v>3083</v>
      </c>
      <c r="E285" s="48" t="s">
        <v>4104</v>
      </c>
      <c r="F285" s="48" t="s">
        <v>3083</v>
      </c>
      <c r="G285" s="166" t="str">
        <f t="shared" ref="G285:I286" si="164">_xlfn.CONCAT(A285,"u")</f>
        <v>senu</v>
      </c>
      <c r="H285" s="159" t="str">
        <f t="shared" si="164"/>
        <v>sênu</v>
      </c>
      <c r="I285" s="159" t="str">
        <f t="shared" si="164"/>
        <v>senu</v>
      </c>
      <c r="J285" s="73" t="s">
        <v>5602</v>
      </c>
      <c r="K285" s="141" t="s">
        <v>5603</v>
      </c>
      <c r="L285" s="141" t="s">
        <v>5602</v>
      </c>
      <c r="M285" s="46"/>
      <c r="N285" s="164"/>
      <c r="O285" s="46"/>
      <c r="P285" s="46"/>
      <c r="Q285" s="37"/>
      <c r="R285" s="50"/>
      <c r="S285" s="50"/>
      <c r="T285" s="44"/>
      <c r="U285" s="44"/>
    </row>
    <row r="286" spans="1:21" x14ac:dyDescent="0.3">
      <c r="A286" s="37" t="s">
        <v>348</v>
      </c>
      <c r="B286" s="38" t="s">
        <v>3905</v>
      </c>
      <c r="C286" s="46" t="s">
        <v>348</v>
      </c>
      <c r="D286" s="47" t="s">
        <v>3090</v>
      </c>
      <c r="E286" s="48" t="s">
        <v>4108</v>
      </c>
      <c r="F286" s="48" t="s">
        <v>3090</v>
      </c>
      <c r="G286" s="166" t="str">
        <f t="shared" si="164"/>
        <v>sengu</v>
      </c>
      <c r="H286" s="159" t="str">
        <f t="shared" si="164"/>
        <v>sêngu</v>
      </c>
      <c r="I286" s="159" t="str">
        <f t="shared" si="164"/>
        <v>sengu</v>
      </c>
      <c r="J286" s="73" t="s">
        <v>5890</v>
      </c>
      <c r="K286" s="141" t="s">
        <v>5891</v>
      </c>
      <c r="L286" s="141" t="s">
        <v>5890</v>
      </c>
      <c r="M286" s="46"/>
      <c r="N286" s="164"/>
      <c r="O286" s="46"/>
      <c r="P286" s="46"/>
      <c r="Q286" s="37"/>
      <c r="R286" s="50"/>
      <c r="S286" s="50"/>
      <c r="T286" s="44"/>
      <c r="U286" s="44"/>
    </row>
    <row r="287" spans="1:21" x14ac:dyDescent="0.3">
      <c r="A287" s="37" t="s">
        <v>349</v>
      </c>
      <c r="B287" s="38" t="s">
        <v>723</v>
      </c>
      <c r="C287" s="46" t="str">
        <f>B287</f>
        <v>šá</v>
      </c>
      <c r="D287" s="47" t="s">
        <v>3097</v>
      </c>
      <c r="E287" s="48" t="s">
        <v>3098</v>
      </c>
      <c r="F287" s="48" t="str">
        <f>E287</f>
        <v>šája</v>
      </c>
      <c r="G287" s="166" t="str">
        <f>_xlfn.CONCAT(A287,"ju")</f>
        <v>shaju</v>
      </c>
      <c r="H287" s="159" t="str">
        <f>_xlfn.CONCAT(B287,"ju")</f>
        <v>šáju</v>
      </c>
      <c r="I287" s="159" t="str">
        <f>H287</f>
        <v>šáju</v>
      </c>
      <c r="J287" s="73" t="s">
        <v>5272</v>
      </c>
      <c r="K287" s="141" t="s">
        <v>5273</v>
      </c>
      <c r="L287" s="141" t="str">
        <f>K287</f>
        <v>šájski</v>
      </c>
      <c r="M287" s="46" t="s">
        <v>5979</v>
      </c>
      <c r="N287" s="164"/>
      <c r="O287" s="46"/>
      <c r="P287" s="46"/>
      <c r="Q287" s="37"/>
      <c r="R287" s="50"/>
      <c r="S287" s="50"/>
      <c r="T287" s="44"/>
      <c r="U287" s="44"/>
    </row>
    <row r="288" spans="1:21" x14ac:dyDescent="0.3">
      <c r="A288" s="37" t="s">
        <v>350</v>
      </c>
      <c r="B288" s="38" t="s">
        <v>724</v>
      </c>
      <c r="C288" s="46" t="s">
        <v>857</v>
      </c>
      <c r="D288" s="47" t="s">
        <v>3105</v>
      </c>
      <c r="E288" s="48" t="s">
        <v>3098</v>
      </c>
      <c r="F288" s="48" t="s">
        <v>4852</v>
      </c>
      <c r="G288" s="166" t="str">
        <f>_xlfn.CONCAT(A288,"u")</f>
        <v>shaiu</v>
      </c>
      <c r="H288" s="159" t="str">
        <f>_xlfn.CONCAT(B288,"u")</f>
        <v>šáju</v>
      </c>
      <c r="I288" s="159" t="str">
        <f>_xlfn.CONCAT(C288,"u")</f>
        <v>šaju</v>
      </c>
      <c r="J288" s="73" t="s">
        <v>5274</v>
      </c>
      <c r="K288" s="141" t="s">
        <v>5273</v>
      </c>
      <c r="L288" s="141" t="s">
        <v>5727</v>
      </c>
      <c r="M288" s="46"/>
      <c r="N288" s="164"/>
      <c r="O288" s="46"/>
      <c r="P288" s="46"/>
      <c r="Q288" s="37"/>
      <c r="R288" s="50"/>
      <c r="S288" s="50"/>
      <c r="T288" s="44"/>
      <c r="U288" s="44"/>
    </row>
    <row r="289" spans="1:21" x14ac:dyDescent="0.3">
      <c r="A289" s="37" t="s">
        <v>332</v>
      </c>
      <c r="B289" s="38" t="s">
        <v>725</v>
      </c>
      <c r="C289" s="46" t="s">
        <v>858</v>
      </c>
      <c r="D289" s="47" t="s">
        <v>3109</v>
      </c>
      <c r="E289" s="48" t="s">
        <v>3110</v>
      </c>
      <c r="F289" s="48" t="s">
        <v>4853</v>
      </c>
      <c r="G289" s="166" t="str">
        <f t="shared" ref="G289:I290" si="165">_xlfn.CONCAT(A289,"u")</f>
        <v>shanu</v>
      </c>
      <c r="H289" s="159" t="str">
        <f t="shared" si="165"/>
        <v>šánu</v>
      </c>
      <c r="I289" s="159" t="str">
        <f t="shared" si="165"/>
        <v>šanu</v>
      </c>
      <c r="J289" s="73" t="s">
        <v>5604</v>
      </c>
      <c r="K289" s="141" t="s">
        <v>5605</v>
      </c>
      <c r="L289" s="141" t="s">
        <v>5728</v>
      </c>
      <c r="M289" s="46"/>
      <c r="N289" s="164"/>
      <c r="O289" s="46"/>
      <c r="P289" s="46"/>
      <c r="Q289" s="37"/>
      <c r="R289" s="50"/>
      <c r="S289" s="50"/>
      <c r="T289" s="44"/>
      <c r="U289" s="44"/>
    </row>
    <row r="290" spans="1:21" x14ac:dyDescent="0.3">
      <c r="A290" s="37" t="s">
        <v>351</v>
      </c>
      <c r="B290" s="38" t="s">
        <v>1127</v>
      </c>
      <c r="C290" s="46" t="s">
        <v>915</v>
      </c>
      <c r="D290" s="47" t="s">
        <v>3117</v>
      </c>
      <c r="E290" s="48" t="s">
        <v>3118</v>
      </c>
      <c r="F290" s="48" t="s">
        <v>4854</v>
      </c>
      <c r="G290" s="166" t="str">
        <f t="shared" si="165"/>
        <v>shangu</v>
      </c>
      <c r="H290" s="159" t="str">
        <f t="shared" si="165"/>
        <v>šángu</v>
      </c>
      <c r="I290" s="159" t="str">
        <f t="shared" si="165"/>
        <v>šangu</v>
      </c>
      <c r="J290" s="73" t="s">
        <v>5892</v>
      </c>
      <c r="K290" s="141" t="s">
        <v>5893</v>
      </c>
      <c r="L290" s="141" t="s">
        <v>5894</v>
      </c>
      <c r="M290" s="46"/>
      <c r="N290" s="164"/>
      <c r="O290" s="46"/>
      <c r="P290" s="46"/>
      <c r="Q290" s="37"/>
      <c r="R290" s="50"/>
      <c r="S290" s="50"/>
      <c r="T290" s="44"/>
      <c r="U290" s="44"/>
    </row>
    <row r="291" spans="1:21" x14ac:dyDescent="0.3">
      <c r="A291" s="52" t="s">
        <v>313</v>
      </c>
      <c r="B291" s="53" t="s">
        <v>1189</v>
      </c>
      <c r="C291" s="54" t="s">
        <v>1161</v>
      </c>
      <c r="D291" s="47" t="s">
        <v>3125</v>
      </c>
      <c r="E291" s="48" t="s">
        <v>3126</v>
      </c>
      <c r="F291" s="48" t="s">
        <v>4855</v>
      </c>
      <c r="G291" s="166" t="str">
        <f>_xlfn.CONCAT(LEFT(A291,(LEN(A291)-1)),"u")</f>
        <v>shau</v>
      </c>
      <c r="H291" s="159" t="str">
        <f t="shared" ref="H291" si="166">_xlfn.CONCAT(LEFT(B291,(LEN(B291)-1)),"u")</f>
        <v>šáu</v>
      </c>
      <c r="I291" s="159" t="str">
        <f t="shared" ref="I291" si="167">_xlfn.CONCAT(LEFT(C291,(LEN(C291)-1)),"u")</f>
        <v>šau</v>
      </c>
      <c r="J291" s="73" t="s">
        <v>5606</v>
      </c>
      <c r="K291" s="141" t="s">
        <v>5607</v>
      </c>
      <c r="L291" s="141" t="s">
        <v>5624</v>
      </c>
      <c r="M291" s="46"/>
      <c r="N291" s="164"/>
      <c r="O291" s="46"/>
      <c r="P291" s="46"/>
      <c r="Q291" s="52"/>
      <c r="R291" s="56"/>
      <c r="S291" s="56"/>
      <c r="T291" s="44"/>
      <c r="U291" s="44"/>
    </row>
    <row r="292" spans="1:21" x14ac:dyDescent="0.3">
      <c r="A292" s="37" t="s">
        <v>352</v>
      </c>
      <c r="B292" s="38" t="s">
        <v>3906</v>
      </c>
      <c r="C292" s="46" t="str">
        <f>B292</f>
        <v>šê</v>
      </c>
      <c r="D292" s="47" t="s">
        <v>3131</v>
      </c>
      <c r="E292" s="48" t="s">
        <v>4112</v>
      </c>
      <c r="F292" s="48" t="str">
        <f>E292</f>
        <v>šêja</v>
      </c>
      <c r="G292" s="166" t="str">
        <f>_xlfn.CONCAT(A292,"ju")</f>
        <v>sheju</v>
      </c>
      <c r="H292" s="159" t="str">
        <f>_xlfn.CONCAT(B292,"ju")</f>
        <v>šêju</v>
      </c>
      <c r="I292" s="159" t="str">
        <f>_xlfn.CONCAT(C292,"ju")</f>
        <v>šêju</v>
      </c>
      <c r="J292" s="73" t="s">
        <v>5275</v>
      </c>
      <c r="K292" s="141" t="s">
        <v>5276</v>
      </c>
      <c r="L292" s="141" t="str">
        <f>K292</f>
        <v>šêjski</v>
      </c>
      <c r="M292" s="46" t="s">
        <v>5986</v>
      </c>
      <c r="N292" s="164"/>
      <c r="O292" s="46"/>
      <c r="P292" s="46"/>
      <c r="Q292" s="37"/>
      <c r="R292" s="50"/>
      <c r="S292" s="50"/>
      <c r="T292" s="44"/>
      <c r="U292" s="44"/>
    </row>
    <row r="293" spans="1:21" x14ac:dyDescent="0.3">
      <c r="A293" s="37" t="s">
        <v>178</v>
      </c>
      <c r="B293" s="38" t="s">
        <v>3907</v>
      </c>
      <c r="C293" s="46" t="s">
        <v>4346</v>
      </c>
      <c r="D293" s="47" t="s">
        <v>3138</v>
      </c>
      <c r="E293" s="48" t="s">
        <v>4116</v>
      </c>
      <c r="F293" s="48" t="s">
        <v>4907</v>
      </c>
      <c r="G293" s="166" t="str">
        <f t="shared" ref="G293:I294" si="168">_xlfn.CONCAT(A293,"u")</f>
        <v>shenu</v>
      </c>
      <c r="H293" s="159" t="str">
        <f t="shared" si="168"/>
        <v>šênu</v>
      </c>
      <c r="I293" s="159" t="str">
        <f t="shared" si="168"/>
        <v>šenu</v>
      </c>
      <c r="J293" s="73" t="s">
        <v>5608</v>
      </c>
      <c r="K293" s="141" t="s">
        <v>5609</v>
      </c>
      <c r="L293" s="141" t="s">
        <v>5610</v>
      </c>
      <c r="M293" s="46"/>
      <c r="N293" s="164"/>
      <c r="O293" s="46"/>
      <c r="P293" s="46"/>
      <c r="Q293" s="37"/>
      <c r="R293" s="50"/>
      <c r="S293" s="50"/>
      <c r="T293" s="44"/>
      <c r="U293" s="44"/>
    </row>
    <row r="294" spans="1:21" x14ac:dyDescent="0.3">
      <c r="A294" s="37" t="s">
        <v>353</v>
      </c>
      <c r="B294" s="38" t="s">
        <v>3908</v>
      </c>
      <c r="C294" s="46" t="s">
        <v>4347</v>
      </c>
      <c r="D294" s="47" t="s">
        <v>3145</v>
      </c>
      <c r="E294" s="48" t="s">
        <v>4120</v>
      </c>
      <c r="F294" s="48" t="s">
        <v>4908</v>
      </c>
      <c r="G294" s="166" t="str">
        <f t="shared" si="168"/>
        <v>shengu</v>
      </c>
      <c r="H294" s="159" t="str">
        <f t="shared" si="168"/>
        <v>šêngu</v>
      </c>
      <c r="I294" s="159" t="str">
        <f t="shared" si="168"/>
        <v>šengu</v>
      </c>
      <c r="J294" s="73" t="s">
        <v>5895</v>
      </c>
      <c r="K294" s="141" t="s">
        <v>5896</v>
      </c>
      <c r="L294" s="141" t="s">
        <v>5897</v>
      </c>
      <c r="M294" s="46"/>
      <c r="N294" s="164"/>
      <c r="O294" s="46"/>
      <c r="P294" s="46"/>
      <c r="Q294" s="37"/>
      <c r="R294" s="50"/>
      <c r="S294" s="50"/>
      <c r="T294" s="44"/>
      <c r="U294" s="44"/>
    </row>
    <row r="295" spans="1:21" x14ac:dyDescent="0.3">
      <c r="A295" s="37" t="s">
        <v>9</v>
      </c>
      <c r="B295" s="38" t="s">
        <v>730</v>
      </c>
      <c r="C295" s="46" t="s">
        <v>1039</v>
      </c>
      <c r="D295" s="47" t="s">
        <v>3152</v>
      </c>
      <c r="E295" s="48" t="s">
        <v>3153</v>
      </c>
      <c r="F295" s="48" t="s">
        <v>4935</v>
      </c>
      <c r="G295" s="166" t="str">
        <f>_xlfn.CONCAT(A295,"ju")</f>
        <v>shiju</v>
      </c>
      <c r="H295" s="159" t="str">
        <f>_xlfn.CONCAT(B295,"ju")</f>
        <v>šíju</v>
      </c>
      <c r="I295" s="159" t="str">
        <f>_xlfn.CONCAT(C295,"ju")</f>
        <v>šiju</v>
      </c>
      <c r="J295" s="73" t="s">
        <v>5277</v>
      </c>
      <c r="K295" s="141" t="s">
        <v>5278</v>
      </c>
      <c r="L295" s="141" t="s">
        <v>5279</v>
      </c>
      <c r="M295" s="46"/>
      <c r="N295" s="164"/>
      <c r="O295" s="46"/>
      <c r="P295" s="46"/>
      <c r="Q295" s="37"/>
      <c r="R295" s="50"/>
      <c r="S295" s="50"/>
      <c r="T295" s="44"/>
      <c r="U295" s="44"/>
    </row>
    <row r="296" spans="1:21" x14ac:dyDescent="0.3">
      <c r="A296" s="63" t="s">
        <v>356</v>
      </c>
      <c r="B296" s="38" t="s">
        <v>731</v>
      </c>
      <c r="C296" s="46" t="s">
        <v>1094</v>
      </c>
      <c r="D296" s="47" t="s">
        <v>3158</v>
      </c>
      <c r="E296" s="48" t="s">
        <v>3159</v>
      </c>
      <c r="F296" s="48" t="s">
        <v>5002</v>
      </c>
      <c r="G296" s="166" t="str">
        <f>_xlfn.CONCAT(A296,"u")</f>
        <v>shouu</v>
      </c>
      <c r="H296" s="159" t="str">
        <f>_xlfn.CONCAT(LEFT(E296,LEN(E296)-1),"u")</f>
        <v>šôvu</v>
      </c>
      <c r="I296" s="159" t="str">
        <f>_xlfn.CONCAT(LEFT(F296,LEN(F296)-1),"u")</f>
        <v>šovu</v>
      </c>
      <c r="J296" s="73" t="s">
        <v>5611</v>
      </c>
      <c r="K296" s="141" t="s">
        <v>5612</v>
      </c>
      <c r="L296" s="141" t="s">
        <v>6032</v>
      </c>
      <c r="M296" s="46"/>
      <c r="N296" s="164"/>
      <c r="O296" s="46"/>
      <c r="P296" s="46"/>
      <c r="Q296" s="37"/>
      <c r="R296" s="50"/>
      <c r="S296" s="50"/>
      <c r="T296" s="44"/>
      <c r="U296" s="44"/>
    </row>
    <row r="297" spans="1:21" x14ac:dyDescent="0.3">
      <c r="A297" s="37" t="s">
        <v>357</v>
      </c>
      <c r="B297" s="38" t="s">
        <v>732</v>
      </c>
      <c r="C297" s="46" t="s">
        <v>1074</v>
      </c>
      <c r="D297" s="47" t="s">
        <v>3166</v>
      </c>
      <c r="E297" s="48" t="s">
        <v>3167</v>
      </c>
      <c r="F297" s="48" t="s">
        <v>4977</v>
      </c>
      <c r="G297" s="166" t="str">
        <f>_xlfn.CONCAT(A297,"ju")</f>
        <v>shuju</v>
      </c>
      <c r="H297" s="159" t="str">
        <f>_xlfn.CONCAT(B297,"ju")</f>
        <v>šúju</v>
      </c>
      <c r="I297" s="159" t="str">
        <f>_xlfn.CONCAT(C297,"ju")</f>
        <v>šuju</v>
      </c>
      <c r="J297" s="73" t="s">
        <v>5280</v>
      </c>
      <c r="K297" s="141" t="s">
        <v>5281</v>
      </c>
      <c r="L297" s="141" t="s">
        <v>5282</v>
      </c>
      <c r="M297" s="46"/>
      <c r="N297" s="164"/>
      <c r="O297" s="46"/>
      <c r="P297" s="46"/>
      <c r="Q297" s="37"/>
      <c r="R297" s="50"/>
      <c r="S297" s="50"/>
      <c r="T297" s="44"/>
      <c r="U297" s="44"/>
    </row>
    <row r="298" spans="1:21" x14ac:dyDescent="0.3">
      <c r="A298" s="37" t="s">
        <v>358</v>
      </c>
      <c r="B298" s="38" t="s">
        <v>733</v>
      </c>
      <c r="C298" s="46" t="str">
        <f>B298</f>
        <v>šu̯á</v>
      </c>
      <c r="D298" s="47" t="s">
        <v>3172</v>
      </c>
      <c r="E298" s="48" t="s">
        <v>3173</v>
      </c>
      <c r="F298" s="48" t="str">
        <f>E298</f>
        <v>šu̯ája</v>
      </c>
      <c r="G298" s="166" t="str">
        <f>_xlfn.CONCAT(A298,"ju")</f>
        <v>shuaju</v>
      </c>
      <c r="H298" s="159" t="str">
        <f>_xlfn.CONCAT(B298,"ju")</f>
        <v>šu̯áju</v>
      </c>
      <c r="I298" s="159" t="str">
        <f>H298</f>
        <v>šu̯áju</v>
      </c>
      <c r="J298" s="73" t="s">
        <v>5283</v>
      </c>
      <c r="K298" s="141" t="s">
        <v>5284</v>
      </c>
      <c r="L298" s="141" t="str">
        <f>K298</f>
        <v>šu̯ájski</v>
      </c>
      <c r="M298" s="46" t="s">
        <v>5979</v>
      </c>
      <c r="N298" s="164"/>
      <c r="O298" s="46"/>
      <c r="P298" s="46"/>
      <c r="Q298" s="37"/>
      <c r="R298" s="50"/>
      <c r="S298" s="50"/>
      <c r="T298" s="44"/>
      <c r="U298" s="44"/>
    </row>
    <row r="299" spans="1:21" x14ac:dyDescent="0.3">
      <c r="A299" s="37" t="s">
        <v>359</v>
      </c>
      <c r="B299" s="38" t="s">
        <v>734</v>
      </c>
      <c r="C299" s="46" t="s">
        <v>860</v>
      </c>
      <c r="D299" s="47" t="s">
        <v>3179</v>
      </c>
      <c r="E299" s="48" t="s">
        <v>3173</v>
      </c>
      <c r="F299" s="48" t="s">
        <v>4856</v>
      </c>
      <c r="G299" s="166" t="str">
        <f>_xlfn.CONCAT(A299,"u")</f>
        <v>shuaiu</v>
      </c>
      <c r="H299" s="159" t="str">
        <f>_xlfn.CONCAT(B299,"u")</f>
        <v>šu̯áju</v>
      </c>
      <c r="I299" s="159" t="str">
        <f>_xlfn.CONCAT(C299,"u")</f>
        <v>šu̯aju</v>
      </c>
      <c r="J299" s="73" t="s">
        <v>5285</v>
      </c>
      <c r="K299" s="141" t="s">
        <v>5284</v>
      </c>
      <c r="L299" s="141" t="s">
        <v>5729</v>
      </c>
      <c r="M299" s="46"/>
      <c r="N299" s="164"/>
      <c r="O299" s="46"/>
      <c r="P299" s="46"/>
      <c r="Q299" s="37"/>
      <c r="R299" s="50"/>
      <c r="S299" s="50"/>
      <c r="T299" s="44"/>
      <c r="U299" s="44"/>
    </row>
    <row r="300" spans="1:21" x14ac:dyDescent="0.3">
      <c r="A300" s="37" t="s">
        <v>360</v>
      </c>
      <c r="B300" s="38" t="s">
        <v>735</v>
      </c>
      <c r="C300" s="46" t="s">
        <v>861</v>
      </c>
      <c r="D300" s="47" t="s">
        <v>3183</v>
      </c>
      <c r="E300" s="48" t="s">
        <v>3184</v>
      </c>
      <c r="F300" s="48" t="s">
        <v>4857</v>
      </c>
      <c r="G300" s="166" t="str">
        <f t="shared" ref="G300:I301" si="169">_xlfn.CONCAT(A300,"u")</f>
        <v>shuanu</v>
      </c>
      <c r="H300" s="159" t="str">
        <f t="shared" si="169"/>
        <v>šu̯ánu</v>
      </c>
      <c r="I300" s="159" t="str">
        <f t="shared" si="169"/>
        <v>šu̯anu</v>
      </c>
      <c r="J300" s="73" t="s">
        <v>5613</v>
      </c>
      <c r="K300" s="141" t="s">
        <v>5614</v>
      </c>
      <c r="L300" s="141" t="s">
        <v>5730</v>
      </c>
      <c r="M300" s="46"/>
      <c r="N300" s="164"/>
      <c r="O300" s="46"/>
      <c r="P300" s="46"/>
      <c r="Q300" s="37"/>
      <c r="R300" s="50"/>
      <c r="S300" s="50"/>
      <c r="T300" s="44"/>
      <c r="U300" s="44"/>
    </row>
    <row r="301" spans="1:21" x14ac:dyDescent="0.3">
      <c r="A301" s="37" t="s">
        <v>361</v>
      </c>
      <c r="B301" s="38" t="s">
        <v>1128</v>
      </c>
      <c r="C301" s="46" t="s">
        <v>917</v>
      </c>
      <c r="D301" s="47" t="s">
        <v>3191</v>
      </c>
      <c r="E301" s="48" t="s">
        <v>3192</v>
      </c>
      <c r="F301" s="48" t="s">
        <v>4858</v>
      </c>
      <c r="G301" s="166" t="str">
        <f t="shared" si="169"/>
        <v>shuangu</v>
      </c>
      <c r="H301" s="159" t="str">
        <f t="shared" si="169"/>
        <v>šu̯ángu</v>
      </c>
      <c r="I301" s="159" t="str">
        <f t="shared" si="169"/>
        <v>šu̯angu</v>
      </c>
      <c r="J301" s="73" t="s">
        <v>5898</v>
      </c>
      <c r="K301" s="141" t="s">
        <v>5899</v>
      </c>
      <c r="L301" s="141" t="s">
        <v>5900</v>
      </c>
      <c r="M301" s="46"/>
      <c r="N301" s="164"/>
      <c r="O301" s="46"/>
      <c r="P301" s="46"/>
      <c r="Q301" s="37"/>
      <c r="R301" s="50"/>
      <c r="S301" s="50"/>
      <c r="T301" s="44"/>
      <c r="U301" s="44"/>
    </row>
    <row r="302" spans="1:21" ht="14.4" x14ac:dyDescent="0.3">
      <c r="A302" s="57" t="s">
        <v>362</v>
      </c>
      <c r="B302" s="58" t="s">
        <v>737</v>
      </c>
      <c r="C302" s="58" t="s">
        <v>1019</v>
      </c>
      <c r="D302" s="59" t="s">
        <v>4292</v>
      </c>
      <c r="E302" s="139" t="s">
        <v>4293</v>
      </c>
      <c r="F302" s="139" t="s">
        <v>4909</v>
      </c>
      <c r="G302" s="166" t="str">
        <f t="shared" ref="G302:I303" si="170">_xlfn.CONCAT(A302,"u")</f>
        <v>shuiu</v>
      </c>
      <c r="H302" s="159" t="str">
        <f t="shared" si="170"/>
        <v>šu̯êju</v>
      </c>
      <c r="I302" s="159" t="str">
        <f t="shared" si="170"/>
        <v>šu̯eju</v>
      </c>
      <c r="J302" s="142" t="s">
        <v>5286</v>
      </c>
      <c r="K302" s="143" t="s">
        <v>5287</v>
      </c>
      <c r="L302" s="143" t="s">
        <v>5288</v>
      </c>
      <c r="M302" s="58"/>
      <c r="N302" s="165"/>
      <c r="O302" s="58"/>
      <c r="P302" s="58"/>
      <c r="Q302" s="58"/>
      <c r="R302" s="58"/>
      <c r="S302" s="58"/>
      <c r="T302" s="44"/>
      <c r="U302" s="44"/>
    </row>
    <row r="303" spans="1:21" x14ac:dyDescent="0.3">
      <c r="A303" s="37" t="s">
        <v>363</v>
      </c>
      <c r="B303" s="38" t="s">
        <v>738</v>
      </c>
      <c r="C303" s="46" t="s">
        <v>1075</v>
      </c>
      <c r="D303" s="47" t="s">
        <v>3199</v>
      </c>
      <c r="E303" s="48" t="s">
        <v>3200</v>
      </c>
      <c r="F303" s="48" t="s">
        <v>4978</v>
      </c>
      <c r="G303" s="166" t="str">
        <f t="shared" si="170"/>
        <v>shunu</v>
      </c>
      <c r="H303" s="159" t="str">
        <f t="shared" si="170"/>
        <v>šúnu</v>
      </c>
      <c r="I303" s="159" t="str">
        <f t="shared" si="170"/>
        <v>šunu</v>
      </c>
      <c r="J303" s="73" t="s">
        <v>5615</v>
      </c>
      <c r="K303" s="141" t="s">
        <v>5616</v>
      </c>
      <c r="L303" s="141" t="s">
        <v>5617</v>
      </c>
      <c r="M303" s="46"/>
      <c r="N303" s="164"/>
      <c r="O303" s="46"/>
      <c r="P303" s="46"/>
      <c r="Q303" s="37"/>
      <c r="R303" s="50"/>
      <c r="S303" s="50"/>
      <c r="T303" s="44"/>
      <c r="U303" s="44"/>
    </row>
    <row r="304" spans="1:21" x14ac:dyDescent="0.3">
      <c r="A304" s="37" t="s">
        <v>364</v>
      </c>
      <c r="B304" s="38" t="s">
        <v>739</v>
      </c>
      <c r="C304" s="46" t="s">
        <v>1109</v>
      </c>
      <c r="D304" s="47" t="s">
        <v>3207</v>
      </c>
      <c r="E304" s="48" t="s">
        <v>3208</v>
      </c>
      <c r="F304" s="48" t="s">
        <v>4948</v>
      </c>
      <c r="G304" s="166" t="str">
        <f t="shared" ref="G304:G305" si="171">_xlfn.CONCAT(A304,"ju")</f>
        <v>shuoju</v>
      </c>
      <c r="H304" s="159" t="str">
        <f t="shared" ref="H304:H305" si="172">_xlfn.CONCAT(B304,"ju")</f>
        <v>šu̯óju</v>
      </c>
      <c r="I304" s="159" t="str">
        <f t="shared" ref="I304:I305" si="173">_xlfn.CONCAT(C304,"ju")</f>
        <v>šu̯oju</v>
      </c>
      <c r="J304" s="73" t="s">
        <v>5289</v>
      </c>
      <c r="K304" s="141" t="s">
        <v>5290</v>
      </c>
      <c r="L304" s="141" t="s">
        <v>5291</v>
      </c>
      <c r="M304" s="46"/>
      <c r="N304" s="164"/>
      <c r="O304" s="46"/>
      <c r="P304" s="46"/>
      <c r="Q304" s="37"/>
      <c r="R304" s="50"/>
      <c r="S304" s="50"/>
      <c r="T304" s="44"/>
      <c r="U304" s="44"/>
    </row>
    <row r="305" spans="1:21" x14ac:dyDescent="0.3">
      <c r="A305" s="37" t="s">
        <v>170</v>
      </c>
      <c r="B305" s="38" t="s">
        <v>740</v>
      </c>
      <c r="C305" s="46" t="s">
        <v>170</v>
      </c>
      <c r="D305" s="47" t="s">
        <v>3215</v>
      </c>
      <c r="E305" s="48" t="s">
        <v>3216</v>
      </c>
      <c r="F305" s="48" t="s">
        <v>3215</v>
      </c>
      <c r="G305" s="166" t="str">
        <f t="shared" si="171"/>
        <v>siju</v>
      </c>
      <c r="H305" s="159" t="str">
        <f t="shared" si="172"/>
        <v>síju</v>
      </c>
      <c r="I305" s="159" t="str">
        <f t="shared" si="173"/>
        <v>siju</v>
      </c>
      <c r="J305" s="73" t="s">
        <v>5292</v>
      </c>
      <c r="K305" s="141" t="s">
        <v>5293</v>
      </c>
      <c r="L305" s="141" t="s">
        <v>5292</v>
      </c>
      <c r="M305" s="46"/>
      <c r="N305" s="164"/>
      <c r="O305" s="46"/>
      <c r="P305" s="46"/>
      <c r="Q305" s="37"/>
      <c r="R305" s="50"/>
      <c r="S305" s="50"/>
      <c r="T305" s="44"/>
      <c r="U305" s="44"/>
    </row>
    <row r="306" spans="1:21" x14ac:dyDescent="0.3">
      <c r="A306" s="37" t="s">
        <v>366</v>
      </c>
      <c r="B306" s="38" t="s">
        <v>918</v>
      </c>
      <c r="C306" s="46" t="s">
        <v>479</v>
      </c>
      <c r="D306" s="47" t="s">
        <v>3221</v>
      </c>
      <c r="E306" s="48" t="s">
        <v>3222</v>
      </c>
      <c r="F306" s="48" t="s">
        <v>4979</v>
      </c>
      <c r="G306" s="166" t="str">
        <f>_xlfn.CONCAT(A306,"u")</f>
        <v>songu</v>
      </c>
      <c r="H306" s="159" t="str">
        <f>_xlfn.CONCAT(B306,"u")</f>
        <v>súngu</v>
      </c>
      <c r="I306" s="159" t="str">
        <f>_xlfn.CONCAT(C306,"u")</f>
        <v>sungu</v>
      </c>
      <c r="J306" s="73" t="s">
        <v>5901</v>
      </c>
      <c r="K306" s="141" t="s">
        <v>5902</v>
      </c>
      <c r="L306" s="141" t="s">
        <v>5903</v>
      </c>
      <c r="M306" s="46"/>
      <c r="N306" s="164"/>
      <c r="O306" s="46"/>
      <c r="P306" s="46"/>
      <c r="Q306" s="37"/>
      <c r="R306" s="50"/>
      <c r="S306" s="50"/>
      <c r="T306" s="44"/>
      <c r="U306" s="44"/>
    </row>
    <row r="307" spans="1:21" x14ac:dyDescent="0.3">
      <c r="A307" s="63" t="s">
        <v>367</v>
      </c>
      <c r="B307" s="38" t="s">
        <v>742</v>
      </c>
      <c r="C307" s="46" t="s">
        <v>1095</v>
      </c>
      <c r="D307" s="47" t="s">
        <v>3229</v>
      </c>
      <c r="E307" s="48" t="s">
        <v>3230</v>
      </c>
      <c r="F307" s="48" t="s">
        <v>5003</v>
      </c>
      <c r="G307" s="166" t="str">
        <f>_xlfn.CONCAT(A307,"u")</f>
        <v>souu</v>
      </c>
      <c r="H307" s="159" t="str">
        <f>_xlfn.CONCAT(LEFT(E307,LEN(E307)-1),"u")</f>
        <v>sôvu</v>
      </c>
      <c r="I307" s="159" t="str">
        <f>_xlfn.CONCAT(LEFT(F307,LEN(F307)-1),"u")</f>
        <v>sovu</v>
      </c>
      <c r="J307" s="73" t="s">
        <v>5618</v>
      </c>
      <c r="K307" s="141" t="s">
        <v>5619</v>
      </c>
      <c r="L307" s="141" t="s">
        <v>6033</v>
      </c>
      <c r="M307" s="46"/>
      <c r="N307" s="164"/>
      <c r="O307" s="46"/>
      <c r="P307" s="46"/>
      <c r="Q307" s="37"/>
      <c r="R307" s="50"/>
      <c r="S307" s="50"/>
      <c r="T307" s="44"/>
      <c r="U307" s="44"/>
    </row>
    <row r="308" spans="1:21" x14ac:dyDescent="0.3">
      <c r="A308" s="37" t="s">
        <v>355</v>
      </c>
      <c r="B308" s="38" t="s">
        <v>743</v>
      </c>
      <c r="C308" s="46" t="s">
        <v>355</v>
      </c>
      <c r="D308" s="47" t="s">
        <v>3237</v>
      </c>
      <c r="E308" s="48" t="s">
        <v>3238</v>
      </c>
      <c r="F308" s="48" t="s">
        <v>3237</v>
      </c>
      <c r="G308" s="166" t="str">
        <f>_xlfn.CONCAT(A308,"ju")</f>
        <v>suju</v>
      </c>
      <c r="H308" s="159" t="str">
        <f>_xlfn.CONCAT(B308,"ju")</f>
        <v>súju</v>
      </c>
      <c r="I308" s="159" t="str">
        <f>_xlfn.CONCAT(C308,"ju")</f>
        <v>suju</v>
      </c>
      <c r="J308" s="73" t="s">
        <v>5294</v>
      </c>
      <c r="K308" s="141" t="s">
        <v>5295</v>
      </c>
      <c r="L308" s="141" t="s">
        <v>5294</v>
      </c>
      <c r="M308" s="46"/>
      <c r="N308" s="164"/>
      <c r="O308" s="46"/>
      <c r="P308" s="46"/>
      <c r="Q308" s="37"/>
      <c r="R308" s="50"/>
      <c r="S308" s="50"/>
      <c r="T308" s="44"/>
      <c r="U308" s="44"/>
    </row>
    <row r="309" spans="1:21" x14ac:dyDescent="0.3">
      <c r="A309" s="37" t="s">
        <v>368</v>
      </c>
      <c r="B309" s="38" t="s">
        <v>744</v>
      </c>
      <c r="C309" s="46" t="s">
        <v>862</v>
      </c>
      <c r="D309" s="47" t="s">
        <v>3243</v>
      </c>
      <c r="E309" s="48" t="s">
        <v>3244</v>
      </c>
      <c r="F309" s="48" t="s">
        <v>4859</v>
      </c>
      <c r="G309" s="166" t="str">
        <f t="shared" ref="G309:I311" si="174">_xlfn.CONCAT(A309,"u")</f>
        <v>suanu</v>
      </c>
      <c r="H309" s="159" t="str">
        <f t="shared" si="174"/>
        <v>su̯ánu</v>
      </c>
      <c r="I309" s="159" t="str">
        <f t="shared" si="174"/>
        <v>su̯anu</v>
      </c>
      <c r="J309" s="73" t="s">
        <v>5620</v>
      </c>
      <c r="K309" s="141" t="s">
        <v>5621</v>
      </c>
      <c r="L309" s="141" t="s">
        <v>5731</v>
      </c>
      <c r="M309" s="46"/>
      <c r="N309" s="164"/>
      <c r="O309" s="46"/>
      <c r="P309" s="46"/>
      <c r="Q309" s="37"/>
      <c r="R309" s="50"/>
      <c r="S309" s="50"/>
      <c r="T309" s="44"/>
      <c r="U309" s="44"/>
    </row>
    <row r="310" spans="1:21" ht="14.4" x14ac:dyDescent="0.3">
      <c r="A310" s="57" t="s">
        <v>245</v>
      </c>
      <c r="B310" s="58" t="s">
        <v>745</v>
      </c>
      <c r="C310" s="58" t="s">
        <v>1020</v>
      </c>
      <c r="D310" s="59" t="s">
        <v>4300</v>
      </c>
      <c r="E310" s="139" t="s">
        <v>4301</v>
      </c>
      <c r="F310" s="139" t="s">
        <v>4910</v>
      </c>
      <c r="G310" s="166" t="str">
        <f t="shared" si="174"/>
        <v>suiu</v>
      </c>
      <c r="H310" s="159" t="str">
        <f t="shared" si="174"/>
        <v>su̯êju</v>
      </c>
      <c r="I310" s="159" t="str">
        <f t="shared" si="174"/>
        <v>su̯eju</v>
      </c>
      <c r="J310" s="142" t="s">
        <v>5296</v>
      </c>
      <c r="K310" s="143" t="s">
        <v>5297</v>
      </c>
      <c r="L310" s="143" t="s">
        <v>5298</v>
      </c>
      <c r="M310" s="58"/>
      <c r="N310" s="165"/>
      <c r="O310" s="58"/>
      <c r="P310" s="58"/>
      <c r="Q310" s="58"/>
      <c r="R310" s="58"/>
      <c r="S310" s="58"/>
      <c r="T310" s="44"/>
      <c r="U310" s="44"/>
    </row>
    <row r="311" spans="1:21" x14ac:dyDescent="0.3">
      <c r="A311" s="37" t="s">
        <v>46</v>
      </c>
      <c r="B311" s="38" t="s">
        <v>746</v>
      </c>
      <c r="C311" s="46" t="s">
        <v>46</v>
      </c>
      <c r="D311" s="47" t="s">
        <v>3251</v>
      </c>
      <c r="E311" s="48" t="s">
        <v>3252</v>
      </c>
      <c r="F311" s="48" t="s">
        <v>3251</v>
      </c>
      <c r="G311" s="166" t="str">
        <f t="shared" si="174"/>
        <v>sunu</v>
      </c>
      <c r="H311" s="159" t="str">
        <f t="shared" si="174"/>
        <v>súnu</v>
      </c>
      <c r="I311" s="159" t="str">
        <f t="shared" si="174"/>
        <v>sunu</v>
      </c>
      <c r="J311" s="73" t="s">
        <v>5622</v>
      </c>
      <c r="K311" s="141" t="s">
        <v>5623</v>
      </c>
      <c r="L311" s="141" t="s">
        <v>5622</v>
      </c>
      <c r="M311" s="46"/>
      <c r="N311" s="164"/>
      <c r="O311" s="46"/>
      <c r="P311" s="46"/>
      <c r="Q311" s="37"/>
      <c r="R311" s="50"/>
      <c r="S311" s="50"/>
      <c r="T311" s="44"/>
      <c r="U311" s="44"/>
    </row>
    <row r="312" spans="1:21" x14ac:dyDescent="0.3">
      <c r="A312" s="37" t="s">
        <v>369</v>
      </c>
      <c r="B312" s="38" t="s">
        <v>747</v>
      </c>
      <c r="C312" s="46" t="s">
        <v>1110</v>
      </c>
      <c r="D312" s="47" t="s">
        <v>3259</v>
      </c>
      <c r="E312" s="48" t="s">
        <v>3260</v>
      </c>
      <c r="F312" s="48" t="s">
        <v>4949</v>
      </c>
      <c r="G312" s="166" t="str">
        <f>_xlfn.CONCAT(A312,"ju")</f>
        <v>suoju</v>
      </c>
      <c r="H312" s="159" t="str">
        <f>_xlfn.CONCAT(B312,"ju")</f>
        <v>su̯óju</v>
      </c>
      <c r="I312" s="159" t="str">
        <f>_xlfn.CONCAT(C312,"ju")</f>
        <v>su̯oju</v>
      </c>
      <c r="J312" s="73" t="s">
        <v>5299</v>
      </c>
      <c r="K312" s="141" t="s">
        <v>5300</v>
      </c>
      <c r="L312" s="141" t="s">
        <v>5301</v>
      </c>
      <c r="M312" s="46"/>
      <c r="N312" s="164"/>
      <c r="O312" s="46"/>
      <c r="P312" s="46"/>
      <c r="Q312" s="37"/>
      <c r="R312" s="50"/>
      <c r="S312" s="50"/>
      <c r="T312" s="44"/>
      <c r="U312" s="44"/>
    </row>
    <row r="313" spans="1:21" x14ac:dyDescent="0.3">
      <c r="A313" s="65" t="s">
        <v>1161</v>
      </c>
      <c r="B313" s="66" t="s">
        <v>1189</v>
      </c>
      <c r="C313" s="66" t="s">
        <v>1161</v>
      </c>
      <c r="D313" s="55" t="s">
        <v>3858</v>
      </c>
      <c r="E313" s="68" t="s">
        <v>3859</v>
      </c>
      <c r="F313" s="68" t="s">
        <v>4860</v>
      </c>
      <c r="G313" s="166" t="str">
        <f>_xlfn.CONCAT(LEFT(A313,(LEN(A313)-1)),"u")</f>
        <v>šau</v>
      </c>
      <c r="H313" s="159" t="str">
        <f t="shared" ref="H313" si="175">_xlfn.CONCAT(LEFT(B313,(LEN(B313)-1)),"u")</f>
        <v>šáu</v>
      </c>
      <c r="I313" s="159" t="str">
        <f t="shared" ref="I313" si="176">_xlfn.CONCAT(LEFT(C313,(LEN(C313)-1)),"u")</f>
        <v>šau</v>
      </c>
      <c r="J313" s="73" t="s">
        <v>5624</v>
      </c>
      <c r="K313" s="141" t="s">
        <v>5625</v>
      </c>
      <c r="L313" s="141" t="s">
        <v>5732</v>
      </c>
      <c r="M313" s="46"/>
      <c r="N313" s="164"/>
      <c r="O313" s="46"/>
      <c r="P313" s="46"/>
      <c r="Q313" s="65"/>
      <c r="R313" s="65"/>
      <c r="S313" s="69"/>
      <c r="T313" s="44"/>
      <c r="U313" s="44"/>
    </row>
    <row r="314" spans="1:21" x14ac:dyDescent="0.3">
      <c r="A314" s="37" t="s">
        <v>370</v>
      </c>
      <c r="B314" s="38" t="s">
        <v>748</v>
      </c>
      <c r="C314" s="46" t="str">
        <f>B314</f>
        <v>tá</v>
      </c>
      <c r="D314" s="47" t="s">
        <v>3267</v>
      </c>
      <c r="E314" s="48" t="s">
        <v>3268</v>
      </c>
      <c r="F314" s="48" t="str">
        <f>E314</f>
        <v>tája</v>
      </c>
      <c r="G314" s="166" t="str">
        <f>_xlfn.CONCAT(A314,"ju")</f>
        <v>taju</v>
      </c>
      <c r="H314" s="159" t="str">
        <f>_xlfn.CONCAT(B314,"ju")</f>
        <v>táju</v>
      </c>
      <c r="I314" s="159" t="str">
        <f>H314</f>
        <v>táju</v>
      </c>
      <c r="J314" s="73" t="s">
        <v>5302</v>
      </c>
      <c r="K314" s="141" t="s">
        <v>5303</v>
      </c>
      <c r="L314" s="141" t="str">
        <f>K314</f>
        <v>tájski</v>
      </c>
      <c r="M314" s="46" t="s">
        <v>5979</v>
      </c>
      <c r="N314" s="164"/>
      <c r="O314" s="46"/>
      <c r="P314" s="46"/>
      <c r="Q314" s="37"/>
      <c r="R314" s="50"/>
      <c r="S314" s="50"/>
      <c r="T314" s="44"/>
      <c r="U314" s="44"/>
    </row>
    <row r="315" spans="1:21" x14ac:dyDescent="0.3">
      <c r="A315" s="37" t="s">
        <v>371</v>
      </c>
      <c r="B315" s="38" t="s">
        <v>749</v>
      </c>
      <c r="C315" s="46" t="s">
        <v>863</v>
      </c>
      <c r="D315" s="47" t="s">
        <v>3275</v>
      </c>
      <c r="E315" s="48" t="s">
        <v>3268</v>
      </c>
      <c r="F315" s="48" t="s">
        <v>3267</v>
      </c>
      <c r="G315" s="166" t="str">
        <f>_xlfn.CONCAT(A315,"u")</f>
        <v>taiu</v>
      </c>
      <c r="H315" s="159" t="str">
        <f>_xlfn.CONCAT(B315,"u")</f>
        <v>táju</v>
      </c>
      <c r="I315" s="159" t="str">
        <f>_xlfn.CONCAT(C315,"u")</f>
        <v>taju</v>
      </c>
      <c r="J315" s="73" t="s">
        <v>5304</v>
      </c>
      <c r="K315" s="141" t="s">
        <v>5303</v>
      </c>
      <c r="L315" s="141" t="s">
        <v>5302</v>
      </c>
      <c r="M315" s="46"/>
      <c r="N315" s="164"/>
      <c r="O315" s="46"/>
      <c r="P315" s="46"/>
      <c r="Q315" s="37"/>
      <c r="R315" s="50"/>
      <c r="S315" s="50"/>
      <c r="T315" s="44"/>
      <c r="U315" s="44"/>
    </row>
    <row r="316" spans="1:21" x14ac:dyDescent="0.3">
      <c r="A316" s="37" t="s">
        <v>372</v>
      </c>
      <c r="B316" s="38" t="s">
        <v>438</v>
      </c>
      <c r="C316" s="46" t="s">
        <v>372</v>
      </c>
      <c r="D316" s="47" t="s">
        <v>3279</v>
      </c>
      <c r="E316" s="48" t="s">
        <v>3280</v>
      </c>
      <c r="F316" s="48" t="s">
        <v>3279</v>
      </c>
      <c r="G316" s="166" t="str">
        <f t="shared" ref="G316:I317" si="177">_xlfn.CONCAT(A316,"u")</f>
        <v>tanu</v>
      </c>
      <c r="H316" s="159" t="str">
        <f t="shared" si="177"/>
        <v>tánu</v>
      </c>
      <c r="I316" s="159" t="str">
        <f t="shared" si="177"/>
        <v>tanu</v>
      </c>
      <c r="J316" s="73" t="s">
        <v>5626</v>
      </c>
      <c r="K316" s="141" t="s">
        <v>5627</v>
      </c>
      <c r="L316" s="141" t="s">
        <v>5626</v>
      </c>
      <c r="M316" s="46"/>
      <c r="N316" s="164"/>
      <c r="O316" s="46"/>
      <c r="P316" s="46"/>
      <c r="Q316" s="37"/>
      <c r="R316" s="50"/>
      <c r="S316" s="50"/>
      <c r="T316" s="44"/>
      <c r="U316" s="44"/>
    </row>
    <row r="317" spans="1:21" x14ac:dyDescent="0.3">
      <c r="A317" s="37" t="s">
        <v>373</v>
      </c>
      <c r="B317" s="38" t="s">
        <v>434</v>
      </c>
      <c r="C317" s="46" t="s">
        <v>373</v>
      </c>
      <c r="D317" s="47" t="s">
        <v>3287</v>
      </c>
      <c r="E317" s="48" t="s">
        <v>3288</v>
      </c>
      <c r="F317" s="48" t="s">
        <v>3287</v>
      </c>
      <c r="G317" s="166" t="str">
        <f t="shared" si="177"/>
        <v>tangu</v>
      </c>
      <c r="H317" s="159" t="str">
        <f t="shared" si="177"/>
        <v>tángu</v>
      </c>
      <c r="I317" s="159" t="str">
        <f t="shared" si="177"/>
        <v>tangu</v>
      </c>
      <c r="J317" s="73" t="s">
        <v>5904</v>
      </c>
      <c r="K317" s="141" t="s">
        <v>5905</v>
      </c>
      <c r="L317" s="141" t="s">
        <v>5904</v>
      </c>
      <c r="M317" s="46"/>
      <c r="N317" s="164"/>
      <c r="O317" s="46"/>
      <c r="P317" s="46"/>
      <c r="Q317" s="37"/>
      <c r="R317" s="50"/>
      <c r="S317" s="50"/>
      <c r="T317" s="44"/>
      <c r="U317" s="44"/>
    </row>
    <row r="318" spans="1:21" x14ac:dyDescent="0.3">
      <c r="A318" s="52" t="s">
        <v>374</v>
      </c>
      <c r="B318" s="53" t="s">
        <v>440</v>
      </c>
      <c r="C318" s="54" t="s">
        <v>374</v>
      </c>
      <c r="D318" s="47" t="s">
        <v>3295</v>
      </c>
      <c r="E318" s="48" t="s">
        <v>3296</v>
      </c>
      <c r="F318" s="48" t="s">
        <v>3295</v>
      </c>
      <c r="G318" s="166" t="str">
        <f>_xlfn.CONCAT(LEFT(A318,(LEN(A318)-1)),"u")</f>
        <v>tau</v>
      </c>
      <c r="H318" s="159" t="str">
        <f t="shared" ref="H318" si="178">_xlfn.CONCAT(LEFT(B318,(LEN(B318)-1)),"u")</f>
        <v>táu</v>
      </c>
      <c r="I318" s="159" t="str">
        <f t="shared" ref="I318" si="179">_xlfn.CONCAT(LEFT(C318,(LEN(C318)-1)),"u")</f>
        <v>tau</v>
      </c>
      <c r="J318" s="73" t="s">
        <v>5628</v>
      </c>
      <c r="K318" s="141" t="s">
        <v>5629</v>
      </c>
      <c r="L318" s="141" t="s">
        <v>5628</v>
      </c>
      <c r="M318" s="46"/>
      <c r="N318" s="164"/>
      <c r="O318" s="46"/>
      <c r="P318" s="46"/>
      <c r="Q318" s="52"/>
      <c r="R318" s="56"/>
      <c r="S318" s="56"/>
      <c r="T318" s="44"/>
      <c r="U318" s="44"/>
    </row>
    <row r="319" spans="1:21" x14ac:dyDescent="0.3">
      <c r="A319" s="37" t="s">
        <v>375</v>
      </c>
      <c r="B319" s="38" t="s">
        <v>3909</v>
      </c>
      <c r="C319" s="46" t="str">
        <f>B319</f>
        <v>tê</v>
      </c>
      <c r="D319" s="47" t="s">
        <v>3301</v>
      </c>
      <c r="E319" s="48" t="s">
        <v>4124</v>
      </c>
      <c r="F319" s="48" t="str">
        <f>E319</f>
        <v>têja</v>
      </c>
      <c r="G319" s="166" t="str">
        <f>_xlfn.CONCAT(A319,"ju")</f>
        <v>teju</v>
      </c>
      <c r="H319" s="159" t="str">
        <f>_xlfn.CONCAT(B319,"ju")</f>
        <v>têju</v>
      </c>
      <c r="I319" s="159" t="str">
        <f>_xlfn.CONCAT(C319,"ju")</f>
        <v>têju</v>
      </c>
      <c r="J319" s="73" t="s">
        <v>5305</v>
      </c>
      <c r="K319" s="141" t="s">
        <v>5306</v>
      </c>
      <c r="L319" s="141" t="str">
        <f>K319</f>
        <v>têjski</v>
      </c>
      <c r="M319" s="46" t="s">
        <v>5986</v>
      </c>
      <c r="N319" s="164"/>
      <c r="O319" s="46"/>
      <c r="P319" s="46"/>
      <c r="Q319" s="37"/>
      <c r="R319" s="50"/>
      <c r="S319" s="50"/>
      <c r="T319" s="44"/>
      <c r="U319" s="44"/>
    </row>
    <row r="320" spans="1:21" x14ac:dyDescent="0.3">
      <c r="A320" s="37" t="s">
        <v>376</v>
      </c>
      <c r="B320" s="38" t="s">
        <v>3910</v>
      </c>
      <c r="C320" s="46" t="s">
        <v>376</v>
      </c>
      <c r="D320" s="47" t="s">
        <v>3308</v>
      </c>
      <c r="E320" s="48" t="s">
        <v>4128</v>
      </c>
      <c r="F320" s="48" t="s">
        <v>3308</v>
      </c>
      <c r="G320" s="166" t="str">
        <f>_xlfn.CONCAT(A320,"u")</f>
        <v>tengu</v>
      </c>
      <c r="H320" s="159" t="str">
        <f>_xlfn.CONCAT(B320,"u")</f>
        <v>têngu</v>
      </c>
      <c r="I320" s="159" t="str">
        <f>_xlfn.CONCAT(C320,"u")</f>
        <v>tengu</v>
      </c>
      <c r="J320" s="73" t="s">
        <v>5906</v>
      </c>
      <c r="K320" s="141" t="s">
        <v>5907</v>
      </c>
      <c r="L320" s="141" t="s">
        <v>5906</v>
      </c>
      <c r="M320" s="46"/>
      <c r="N320" s="164"/>
      <c r="O320" s="46"/>
      <c r="P320" s="46"/>
      <c r="Q320" s="37"/>
      <c r="R320" s="50"/>
      <c r="S320" s="50"/>
      <c r="T320" s="44"/>
      <c r="U320" s="44"/>
    </row>
    <row r="321" spans="1:21" x14ac:dyDescent="0.3">
      <c r="A321" s="37" t="s">
        <v>377</v>
      </c>
      <c r="B321" s="38" t="s">
        <v>753</v>
      </c>
      <c r="C321" s="46" t="s">
        <v>377</v>
      </c>
      <c r="D321" s="47" t="s">
        <v>3315</v>
      </c>
      <c r="E321" s="48" t="s">
        <v>3316</v>
      </c>
      <c r="F321" s="48" t="s">
        <v>3315</v>
      </c>
      <c r="G321" s="166" t="str">
        <f>_xlfn.CONCAT(A321,"ju")</f>
        <v>tiju</v>
      </c>
      <c r="H321" s="159" t="str">
        <f>_xlfn.CONCAT(B321,"ju")</f>
        <v>tíju</v>
      </c>
      <c r="I321" s="159" t="str">
        <f>_xlfn.CONCAT(C321,"ju")</f>
        <v>tiju</v>
      </c>
      <c r="J321" s="73" t="s">
        <v>5307</v>
      </c>
      <c r="K321" s="141" t="s">
        <v>5308</v>
      </c>
      <c r="L321" s="141" t="s">
        <v>5307</v>
      </c>
      <c r="M321" s="46"/>
      <c r="N321" s="164"/>
      <c r="O321" s="46"/>
      <c r="P321" s="46"/>
      <c r="Q321" s="37"/>
      <c r="R321" s="50"/>
      <c r="S321" s="50"/>
      <c r="T321" s="44"/>
      <c r="U321" s="44"/>
    </row>
    <row r="322" spans="1:21" x14ac:dyDescent="0.3">
      <c r="A322" s="37" t="s">
        <v>378</v>
      </c>
      <c r="B322" s="38" t="s">
        <v>754</v>
      </c>
      <c r="C322" s="46" t="s">
        <v>1021</v>
      </c>
      <c r="D322" s="47" t="s">
        <v>3321</v>
      </c>
      <c r="E322" s="48" t="s">
        <v>3322</v>
      </c>
      <c r="F322" s="48" t="s">
        <v>4911</v>
      </c>
      <c r="G322" s="166" t="str">
        <f>_xlfn.CONCAT(A322,"u")</f>
        <v>tianu</v>
      </c>
      <c r="H322" s="159" t="str">
        <f>_xlfn.CONCAT(B322,"u")</f>
        <v>tjênu</v>
      </c>
      <c r="I322" s="159" t="str">
        <f>_xlfn.CONCAT(C322,"u")</f>
        <v>tjenu</v>
      </c>
      <c r="J322" s="73" t="s">
        <v>5630</v>
      </c>
      <c r="K322" s="141" t="s">
        <v>5631</v>
      </c>
      <c r="L322" s="141" t="s">
        <v>5632</v>
      </c>
      <c r="M322" s="46"/>
      <c r="N322" s="164"/>
      <c r="O322" s="46"/>
      <c r="P322" s="46"/>
      <c r="Q322" s="37"/>
      <c r="R322" s="50"/>
      <c r="S322" s="50"/>
      <c r="T322" s="44"/>
      <c r="U322" s="44"/>
    </row>
    <row r="323" spans="1:21" x14ac:dyDescent="0.3">
      <c r="A323" s="52" t="s">
        <v>379</v>
      </c>
      <c r="B323" s="53" t="s">
        <v>1190</v>
      </c>
      <c r="C323" s="54" t="s">
        <v>1203</v>
      </c>
      <c r="D323" s="47" t="s">
        <v>3329</v>
      </c>
      <c r="E323" s="48" t="s">
        <v>3330</v>
      </c>
      <c r="F323" s="48" t="s">
        <v>4861</v>
      </c>
      <c r="G323" s="166" t="str">
        <f>_xlfn.CONCAT(LEFT(A323,(LEN(A323)-1)),"u")</f>
        <v>tiau</v>
      </c>
      <c r="H323" s="159" t="str">
        <f t="shared" ref="H323" si="180">_xlfn.CONCAT(LEFT(B323,(LEN(B323)-1)),"u")</f>
        <v>tjáu</v>
      </c>
      <c r="I323" s="159" t="str">
        <f t="shared" ref="I323" si="181">_xlfn.CONCAT(LEFT(C323,(LEN(C323)-1)),"u")</f>
        <v>tjau</v>
      </c>
      <c r="J323" s="73" t="s">
        <v>5633</v>
      </c>
      <c r="K323" s="141" t="s">
        <v>5634</v>
      </c>
      <c r="L323" s="141" t="s">
        <v>5733</v>
      </c>
      <c r="M323" s="46"/>
      <c r="N323" s="164"/>
      <c r="O323" s="46"/>
      <c r="P323" s="46"/>
      <c r="Q323" s="52"/>
      <c r="R323" s="56"/>
      <c r="S323" s="56"/>
      <c r="T323" s="44"/>
      <c r="U323" s="44"/>
    </row>
    <row r="324" spans="1:21" x14ac:dyDescent="0.3">
      <c r="A324" s="37" t="s">
        <v>380</v>
      </c>
      <c r="B324" s="62" t="s">
        <v>755</v>
      </c>
      <c r="C324" s="46" t="s">
        <v>1054</v>
      </c>
      <c r="D324" s="47" t="s">
        <v>3337</v>
      </c>
      <c r="E324" s="48" t="s">
        <v>4442</v>
      </c>
      <c r="F324" s="48" t="s">
        <v>6007</v>
      </c>
      <c r="G324" s="166" t="str">
        <f>_xlfn.CONCAT(A324,"ju")</f>
        <v>tieju</v>
      </c>
      <c r="H324" s="159" t="str">
        <f>_xlfn.CONCAT(B324,"ju")</f>
        <v>tjéju</v>
      </c>
      <c r="I324" s="159" t="str">
        <f>_xlfn.CONCAT(C324,"ju")</f>
        <v>tjeju</v>
      </c>
      <c r="J324" s="73" t="s">
        <v>5309</v>
      </c>
      <c r="K324" s="141" t="s">
        <v>5310</v>
      </c>
      <c r="L324" s="141" t="s">
        <v>6017</v>
      </c>
      <c r="M324" s="46"/>
      <c r="N324" s="164"/>
      <c r="O324" s="46"/>
      <c r="P324" s="46"/>
      <c r="Q324" s="37"/>
      <c r="R324" s="50"/>
      <c r="S324" s="50"/>
      <c r="T324" s="44"/>
      <c r="U324" s="44"/>
    </row>
    <row r="325" spans="1:21" x14ac:dyDescent="0.3">
      <c r="A325" s="37" t="s">
        <v>381</v>
      </c>
      <c r="B325" s="38" t="s">
        <v>920</v>
      </c>
      <c r="C325" s="46" t="s">
        <v>381</v>
      </c>
      <c r="D325" s="47" t="s">
        <v>3340</v>
      </c>
      <c r="E325" s="48" t="s">
        <v>3341</v>
      </c>
      <c r="F325" s="48" t="s">
        <v>3340</v>
      </c>
      <c r="G325" s="166" t="str">
        <f t="shared" ref="G325:G326" si="182">_xlfn.CONCAT(A325,"u")</f>
        <v>tingu</v>
      </c>
      <c r="H325" s="159" t="str">
        <f t="shared" ref="H325:H326" si="183">_xlfn.CONCAT(B325,"u")</f>
        <v>tíngu</v>
      </c>
      <c r="I325" s="159" t="str">
        <f t="shared" ref="I325:I326" si="184">_xlfn.CONCAT(C325,"u")</f>
        <v>tingu</v>
      </c>
      <c r="J325" s="73" t="s">
        <v>5756</v>
      </c>
      <c r="K325" s="141" t="s">
        <v>5767</v>
      </c>
      <c r="L325" s="141" t="s">
        <v>5756</v>
      </c>
      <c r="M325" s="46"/>
      <c r="N325" s="164"/>
      <c r="O325" s="46"/>
      <c r="P325" s="46"/>
      <c r="Q325" s="37"/>
      <c r="R325" s="50"/>
      <c r="S325" s="50"/>
      <c r="T325" s="44"/>
      <c r="U325" s="44"/>
    </row>
    <row r="326" spans="1:21" x14ac:dyDescent="0.3">
      <c r="A326" s="37" t="s">
        <v>382</v>
      </c>
      <c r="B326" s="38" t="s">
        <v>921</v>
      </c>
      <c r="C326" s="46" t="s">
        <v>467</v>
      </c>
      <c r="D326" s="47" t="s">
        <v>3348</v>
      </c>
      <c r="E326" s="48" t="s">
        <v>3349</v>
      </c>
      <c r="F326" s="48" t="s">
        <v>4980</v>
      </c>
      <c r="G326" s="166" t="str">
        <f t="shared" si="182"/>
        <v>tongu</v>
      </c>
      <c r="H326" s="159" t="str">
        <f t="shared" si="183"/>
        <v>túngu</v>
      </c>
      <c r="I326" s="159" t="str">
        <f t="shared" si="184"/>
        <v>tungu</v>
      </c>
      <c r="J326" s="73" t="s">
        <v>5908</v>
      </c>
      <c r="K326" s="141" t="s">
        <v>5909</v>
      </c>
      <c r="L326" s="141" t="s">
        <v>5910</v>
      </c>
      <c r="M326" s="46"/>
      <c r="N326" s="164"/>
      <c r="O326" s="46"/>
      <c r="P326" s="46"/>
      <c r="Q326" s="37"/>
      <c r="R326" s="50"/>
      <c r="S326" s="50"/>
      <c r="T326" s="44"/>
      <c r="U326" s="44"/>
    </row>
    <row r="327" spans="1:21" x14ac:dyDescent="0.3">
      <c r="A327" s="63" t="s">
        <v>383</v>
      </c>
      <c r="B327" s="38" t="s">
        <v>758</v>
      </c>
      <c r="C327" s="46" t="s">
        <v>1096</v>
      </c>
      <c r="D327" s="47" t="s">
        <v>3356</v>
      </c>
      <c r="E327" s="48" t="s">
        <v>3357</v>
      </c>
      <c r="F327" s="48" t="s">
        <v>5004</v>
      </c>
      <c r="G327" s="166" t="str">
        <f>_xlfn.CONCAT(A327,"u")</f>
        <v>touu</v>
      </c>
      <c r="H327" s="159" t="str">
        <f>_xlfn.CONCAT(LEFT(E327,LEN(E327)-1),"u")</f>
        <v>tôvu</v>
      </c>
      <c r="I327" s="159" t="str">
        <f>_xlfn.CONCAT(LEFT(F327,LEN(F327)-1),"u")</f>
        <v>tovu</v>
      </c>
      <c r="J327" s="73" t="s">
        <v>5635</v>
      </c>
      <c r="K327" s="141" t="s">
        <v>5636</v>
      </c>
      <c r="L327" s="141" t="s">
        <v>6034</v>
      </c>
      <c r="M327" s="46"/>
      <c r="N327" s="164"/>
      <c r="O327" s="46"/>
      <c r="P327" s="46"/>
      <c r="Q327" s="37"/>
      <c r="R327" s="50"/>
      <c r="S327" s="50"/>
      <c r="T327" s="44"/>
      <c r="U327" s="44"/>
    </row>
    <row r="328" spans="1:21" x14ac:dyDescent="0.3">
      <c r="A328" s="37" t="s">
        <v>384</v>
      </c>
      <c r="B328" s="38" t="s">
        <v>450</v>
      </c>
      <c r="C328" s="46" t="s">
        <v>384</v>
      </c>
      <c r="D328" s="47" t="s">
        <v>3364</v>
      </c>
      <c r="E328" s="48" t="s">
        <v>3365</v>
      </c>
      <c r="F328" s="48" t="s">
        <v>3364</v>
      </c>
      <c r="G328" s="166" t="str">
        <f>_xlfn.CONCAT(A328,"ju")</f>
        <v>tuju</v>
      </c>
      <c r="H328" s="159" t="str">
        <f>_xlfn.CONCAT(B328,"ju")</f>
        <v>túju</v>
      </c>
      <c r="I328" s="159" t="str">
        <f>_xlfn.CONCAT(C328,"ju")</f>
        <v>tuju</v>
      </c>
      <c r="J328" s="73" t="s">
        <v>5311</v>
      </c>
      <c r="K328" s="141" t="s">
        <v>5312</v>
      </c>
      <c r="L328" s="141" t="s">
        <v>5311</v>
      </c>
      <c r="M328" s="46"/>
      <c r="N328" s="164"/>
      <c r="O328" s="46"/>
      <c r="P328" s="46"/>
      <c r="Q328" s="37"/>
      <c r="R328" s="50"/>
      <c r="S328" s="50"/>
      <c r="T328" s="44"/>
      <c r="U328" s="44"/>
    </row>
    <row r="329" spans="1:21" x14ac:dyDescent="0.3">
      <c r="A329" s="37" t="s">
        <v>385</v>
      </c>
      <c r="B329" s="38" t="s">
        <v>759</v>
      </c>
      <c r="C329" s="46" t="s">
        <v>864</v>
      </c>
      <c r="D329" s="47" t="s">
        <v>3370</v>
      </c>
      <c r="E329" s="48" t="s">
        <v>3371</v>
      </c>
      <c r="F329" s="48" t="s">
        <v>4862</v>
      </c>
      <c r="G329" s="166" t="str">
        <f t="shared" ref="G329:I331" si="185">_xlfn.CONCAT(A329,"u")</f>
        <v>tuanu</v>
      </c>
      <c r="H329" s="159" t="str">
        <f t="shared" si="185"/>
        <v>tu̯ánu</v>
      </c>
      <c r="I329" s="159" t="str">
        <f t="shared" si="185"/>
        <v>tu̯anu</v>
      </c>
      <c r="J329" s="73" t="s">
        <v>5637</v>
      </c>
      <c r="K329" s="141" t="s">
        <v>5638</v>
      </c>
      <c r="L329" s="141" t="s">
        <v>5734</v>
      </c>
      <c r="M329" s="46"/>
      <c r="N329" s="164"/>
      <c r="O329" s="46"/>
      <c r="P329" s="46"/>
      <c r="Q329" s="37"/>
      <c r="R329" s="50"/>
      <c r="S329" s="50"/>
      <c r="T329" s="44"/>
      <c r="U329" s="44"/>
    </row>
    <row r="330" spans="1:21" ht="14.4" x14ac:dyDescent="0.3">
      <c r="A330" s="57" t="s">
        <v>386</v>
      </c>
      <c r="B330" s="58" t="s">
        <v>760</v>
      </c>
      <c r="C330" s="58" t="s">
        <v>1022</v>
      </c>
      <c r="D330" s="59" t="s">
        <v>4308</v>
      </c>
      <c r="E330" s="139" t="s">
        <v>4309</v>
      </c>
      <c r="F330" s="139" t="s">
        <v>4912</v>
      </c>
      <c r="G330" s="166" t="str">
        <f t="shared" si="185"/>
        <v>tuiu</v>
      </c>
      <c r="H330" s="159" t="str">
        <f t="shared" si="185"/>
        <v>tu̯êju</v>
      </c>
      <c r="I330" s="159" t="str">
        <f t="shared" si="185"/>
        <v>tu̯eju</v>
      </c>
      <c r="J330" s="142" t="s">
        <v>5313</v>
      </c>
      <c r="K330" s="143" t="s">
        <v>5314</v>
      </c>
      <c r="L330" s="143" t="s">
        <v>5315</v>
      </c>
      <c r="M330" s="58"/>
      <c r="N330" s="165"/>
      <c r="O330" s="58"/>
      <c r="P330" s="58"/>
      <c r="Q330" s="58"/>
      <c r="R330" s="58"/>
      <c r="S330" s="58"/>
      <c r="T330" s="44"/>
      <c r="U330" s="44"/>
    </row>
    <row r="331" spans="1:21" x14ac:dyDescent="0.3">
      <c r="A331" s="37" t="s">
        <v>387</v>
      </c>
      <c r="B331" s="38" t="s">
        <v>761</v>
      </c>
      <c r="C331" s="46" t="s">
        <v>387</v>
      </c>
      <c r="D331" s="47" t="s">
        <v>3378</v>
      </c>
      <c r="E331" s="48" t="s">
        <v>3379</v>
      </c>
      <c r="F331" s="48" t="s">
        <v>3378</v>
      </c>
      <c r="G331" s="166" t="str">
        <f t="shared" si="185"/>
        <v>tunu</v>
      </c>
      <c r="H331" s="159" t="str">
        <f t="shared" si="185"/>
        <v>túnu</v>
      </c>
      <c r="I331" s="159" t="str">
        <f t="shared" si="185"/>
        <v>tunu</v>
      </c>
      <c r="J331" s="73" t="s">
        <v>5639</v>
      </c>
      <c r="K331" s="141" t="s">
        <v>5640</v>
      </c>
      <c r="L331" s="141" t="s">
        <v>5639</v>
      </c>
      <c r="M331" s="46"/>
      <c r="N331" s="164"/>
      <c r="O331" s="46"/>
      <c r="P331" s="46"/>
      <c r="Q331" s="37"/>
      <c r="R331" s="50"/>
      <c r="S331" s="50"/>
      <c r="T331" s="44"/>
      <c r="U331" s="44"/>
    </row>
    <row r="332" spans="1:21" x14ac:dyDescent="0.3">
      <c r="A332" s="37" t="s">
        <v>388</v>
      </c>
      <c r="B332" s="38" t="s">
        <v>762</v>
      </c>
      <c r="C332" s="46" t="s">
        <v>1111</v>
      </c>
      <c r="D332" s="47" t="s">
        <v>3386</v>
      </c>
      <c r="E332" s="48" t="s">
        <v>3387</v>
      </c>
      <c r="F332" s="48" t="s">
        <v>4950</v>
      </c>
      <c r="G332" s="166" t="str">
        <f>_xlfn.CONCAT(A332,"ju")</f>
        <v>tuoju</v>
      </c>
      <c r="H332" s="159" t="str">
        <f>_xlfn.CONCAT(B332,"ju")</f>
        <v>tu̯óju</v>
      </c>
      <c r="I332" s="159" t="str">
        <f>_xlfn.CONCAT(C332,"ju")</f>
        <v>tu̯oju</v>
      </c>
      <c r="J332" s="73" t="s">
        <v>5316</v>
      </c>
      <c r="K332" s="141" t="s">
        <v>5317</v>
      </c>
      <c r="L332" s="141" t="s">
        <v>5318</v>
      </c>
      <c r="M332" s="46"/>
      <c r="N332" s="164"/>
      <c r="O332" s="46"/>
      <c r="P332" s="46"/>
      <c r="Q332" s="37"/>
      <c r="R332" s="50"/>
      <c r="S332" s="50"/>
      <c r="T332" s="44"/>
      <c r="U332" s="44"/>
    </row>
    <row r="333" spans="1:21" x14ac:dyDescent="0.3">
      <c r="A333" s="37" t="s">
        <v>389</v>
      </c>
      <c r="B333" s="38" t="s">
        <v>763</v>
      </c>
      <c r="C333" s="46" t="str">
        <f>B333</f>
        <v>vá</v>
      </c>
      <c r="D333" s="47" t="s">
        <v>3394</v>
      </c>
      <c r="E333" s="48" t="s">
        <v>3395</v>
      </c>
      <c r="F333" s="48" t="str">
        <f>E333</f>
        <v>vája</v>
      </c>
      <c r="G333" s="166" t="str">
        <f>_xlfn.CONCAT(A333,"ju")</f>
        <v>waju</v>
      </c>
      <c r="H333" s="159" t="str">
        <f>_xlfn.CONCAT(B333,"ju")</f>
        <v>váju</v>
      </c>
      <c r="I333" s="159" t="str">
        <f>H333</f>
        <v>váju</v>
      </c>
      <c r="J333" s="73" t="s">
        <v>5319</v>
      </c>
      <c r="K333" s="141" t="s">
        <v>5320</v>
      </c>
      <c r="L333" s="141" t="str">
        <f>K333</f>
        <v>vájski</v>
      </c>
      <c r="M333" s="46" t="s">
        <v>5979</v>
      </c>
      <c r="N333" s="164"/>
      <c r="O333" s="46"/>
      <c r="P333" s="46"/>
      <c r="Q333" s="37"/>
      <c r="R333" s="50"/>
      <c r="S333" s="50"/>
      <c r="T333" s="44"/>
      <c r="U333" s="44"/>
    </row>
    <row r="334" spans="1:21" x14ac:dyDescent="0.3">
      <c r="A334" s="37" t="s">
        <v>390</v>
      </c>
      <c r="B334" s="38" t="s">
        <v>764</v>
      </c>
      <c r="C334" s="46" t="s">
        <v>865</v>
      </c>
      <c r="D334" s="47" t="s">
        <v>3401</v>
      </c>
      <c r="E334" s="48" t="s">
        <v>3395</v>
      </c>
      <c r="F334" s="48" t="s">
        <v>4863</v>
      </c>
      <c r="G334" s="166" t="str">
        <f>_xlfn.CONCAT(A334,"u")</f>
        <v>waiu</v>
      </c>
      <c r="H334" s="159" t="str">
        <f>_xlfn.CONCAT(B334,"u")</f>
        <v>váju</v>
      </c>
      <c r="I334" s="159" t="str">
        <f>_xlfn.CONCAT(C334,"u")</f>
        <v>vaju</v>
      </c>
      <c r="J334" s="73" t="s">
        <v>5321</v>
      </c>
      <c r="K334" s="141" t="s">
        <v>5320</v>
      </c>
      <c r="L334" s="141" t="s">
        <v>5735</v>
      </c>
      <c r="M334" s="46"/>
      <c r="N334" s="164"/>
      <c r="O334" s="46"/>
      <c r="P334" s="46"/>
      <c r="Q334" s="37"/>
      <c r="R334" s="50"/>
      <c r="S334" s="50"/>
      <c r="T334" s="44"/>
      <c r="U334" s="44"/>
    </row>
    <row r="335" spans="1:21" x14ac:dyDescent="0.3">
      <c r="A335" s="37" t="s">
        <v>391</v>
      </c>
      <c r="B335" s="38" t="s">
        <v>765</v>
      </c>
      <c r="C335" s="46" t="s">
        <v>866</v>
      </c>
      <c r="D335" s="47" t="s">
        <v>3405</v>
      </c>
      <c r="E335" s="48" t="s">
        <v>3406</v>
      </c>
      <c r="F335" s="48" t="s">
        <v>4864</v>
      </c>
      <c r="G335" s="166" t="str">
        <f t="shared" ref="G335:I337" si="186">_xlfn.CONCAT(A335,"u")</f>
        <v>wanu</v>
      </c>
      <c r="H335" s="159" t="str">
        <f t="shared" si="186"/>
        <v>vánu</v>
      </c>
      <c r="I335" s="159" t="str">
        <f t="shared" si="186"/>
        <v>vanu</v>
      </c>
      <c r="J335" s="73" t="s">
        <v>5641</v>
      </c>
      <c r="K335" s="141" t="s">
        <v>5642</v>
      </c>
      <c r="L335" s="141" t="s">
        <v>5736</v>
      </c>
      <c r="M335" s="46"/>
      <c r="N335" s="164"/>
      <c r="O335" s="46"/>
      <c r="P335" s="46"/>
      <c r="Q335" s="37"/>
      <c r="R335" s="50"/>
      <c r="S335" s="50"/>
      <c r="T335" s="44"/>
      <c r="U335" s="44"/>
    </row>
    <row r="336" spans="1:21" x14ac:dyDescent="0.3">
      <c r="A336" s="37" t="s">
        <v>37</v>
      </c>
      <c r="B336" s="38" t="s">
        <v>1129</v>
      </c>
      <c r="C336" s="46" t="s">
        <v>922</v>
      </c>
      <c r="D336" s="47" t="s">
        <v>3413</v>
      </c>
      <c r="E336" s="48" t="s">
        <v>3414</v>
      </c>
      <c r="F336" s="48" t="s">
        <v>4865</v>
      </c>
      <c r="G336" s="166" t="str">
        <f t="shared" si="186"/>
        <v>wangu</v>
      </c>
      <c r="H336" s="159" t="str">
        <f t="shared" si="186"/>
        <v>vángu</v>
      </c>
      <c r="I336" s="159" t="str">
        <f t="shared" si="186"/>
        <v>vangu</v>
      </c>
      <c r="J336" s="73" t="s">
        <v>5911</v>
      </c>
      <c r="K336" s="141" t="s">
        <v>5912</v>
      </c>
      <c r="L336" s="141" t="s">
        <v>5913</v>
      </c>
      <c r="M336" s="46"/>
      <c r="N336" s="164"/>
      <c r="O336" s="46"/>
      <c r="P336" s="46"/>
      <c r="Q336" s="37"/>
      <c r="R336" s="50"/>
      <c r="S336" s="50"/>
      <c r="T336" s="44"/>
      <c r="U336" s="44"/>
    </row>
    <row r="337" spans="1:21" ht="14.4" x14ac:dyDescent="0.3">
      <c r="A337" s="57" t="s">
        <v>97</v>
      </c>
      <c r="B337" s="58" t="s">
        <v>767</v>
      </c>
      <c r="C337" s="58" t="s">
        <v>1023</v>
      </c>
      <c r="D337" s="59" t="s">
        <v>4223</v>
      </c>
      <c r="E337" s="139" t="s">
        <v>4224</v>
      </c>
      <c r="F337" s="139" t="s">
        <v>4913</v>
      </c>
      <c r="G337" s="166" t="str">
        <f t="shared" si="186"/>
        <v>weiu</v>
      </c>
      <c r="H337" s="159" t="str">
        <f t="shared" si="186"/>
        <v>vêju</v>
      </c>
      <c r="I337" s="159" t="str">
        <f t="shared" si="186"/>
        <v>veju</v>
      </c>
      <c r="J337" s="142" t="s">
        <v>5322</v>
      </c>
      <c r="K337" s="143" t="s">
        <v>5323</v>
      </c>
      <c r="L337" s="143" t="s">
        <v>5324</v>
      </c>
      <c r="M337" s="58"/>
      <c r="N337" s="165"/>
      <c r="O337" s="58"/>
      <c r="P337" s="58"/>
      <c r="Q337" s="58"/>
      <c r="R337" s="58"/>
      <c r="S337" s="58"/>
      <c r="T337" s="44"/>
      <c r="U337" s="44"/>
    </row>
    <row r="338" spans="1:21" x14ac:dyDescent="0.3">
      <c r="A338" s="37" t="s">
        <v>25</v>
      </c>
      <c r="B338" s="38" t="s">
        <v>3911</v>
      </c>
      <c r="C338" s="46" t="s">
        <v>4348</v>
      </c>
      <c r="D338" s="47" t="s">
        <v>3421</v>
      </c>
      <c r="E338" s="48" t="s">
        <v>4132</v>
      </c>
      <c r="F338" s="48" t="s">
        <v>4914</v>
      </c>
      <c r="G338" s="166" t="str">
        <f t="shared" ref="G338:I339" si="187">_xlfn.CONCAT(A338,"u")</f>
        <v>wenu</v>
      </c>
      <c r="H338" s="159" t="str">
        <f t="shared" si="187"/>
        <v>vênu</v>
      </c>
      <c r="I338" s="159" t="str">
        <f t="shared" si="187"/>
        <v>venu</v>
      </c>
      <c r="J338" s="73" t="s">
        <v>5643</v>
      </c>
      <c r="K338" s="141" t="s">
        <v>5644</v>
      </c>
      <c r="L338" s="141" t="s">
        <v>5645</v>
      </c>
      <c r="M338" s="46"/>
      <c r="N338" s="164"/>
      <c r="O338" s="46"/>
      <c r="P338" s="46"/>
      <c r="Q338" s="37"/>
      <c r="R338" s="50"/>
      <c r="S338" s="50"/>
      <c r="T338" s="44"/>
      <c r="U338" s="44"/>
    </row>
    <row r="339" spans="1:21" x14ac:dyDescent="0.3">
      <c r="A339" s="37" t="s">
        <v>392</v>
      </c>
      <c r="B339" s="38" t="s">
        <v>3912</v>
      </c>
      <c r="C339" s="46" t="s">
        <v>4349</v>
      </c>
      <c r="D339" s="47" t="s">
        <v>3428</v>
      </c>
      <c r="E339" s="48" t="s">
        <v>4136</v>
      </c>
      <c r="F339" s="48" t="s">
        <v>4915</v>
      </c>
      <c r="G339" s="166" t="str">
        <f t="shared" si="187"/>
        <v>wengu</v>
      </c>
      <c r="H339" s="159" t="str">
        <f t="shared" si="187"/>
        <v>vêngu</v>
      </c>
      <c r="I339" s="159" t="str">
        <f t="shared" si="187"/>
        <v>vengu</v>
      </c>
      <c r="J339" s="73" t="s">
        <v>5914</v>
      </c>
      <c r="K339" s="141" t="s">
        <v>5915</v>
      </c>
      <c r="L339" s="141" t="s">
        <v>5916</v>
      </c>
      <c r="M339" s="46"/>
      <c r="N339" s="164"/>
      <c r="O339" s="46"/>
      <c r="P339" s="46"/>
      <c r="Q339" s="37"/>
      <c r="R339" s="50"/>
      <c r="S339" s="50"/>
      <c r="T339" s="44"/>
      <c r="U339" s="44"/>
    </row>
    <row r="340" spans="1:21" x14ac:dyDescent="0.3">
      <c r="A340" s="37" t="s">
        <v>393</v>
      </c>
      <c r="B340" s="38" t="s">
        <v>770</v>
      </c>
      <c r="C340" s="46" t="s">
        <v>1112</v>
      </c>
      <c r="D340" s="47" t="s">
        <v>3435</v>
      </c>
      <c r="E340" s="48" t="s">
        <v>3436</v>
      </c>
      <c r="F340" s="48" t="s">
        <v>4951</v>
      </c>
      <c r="G340" s="166" t="str">
        <f t="shared" ref="G340:G342" si="188">_xlfn.CONCAT(A340,"ju")</f>
        <v>woju</v>
      </c>
      <c r="H340" s="159" t="str">
        <f t="shared" ref="H340:H342" si="189">_xlfn.CONCAT(B340,"ju")</f>
        <v>vóju</v>
      </c>
      <c r="I340" s="159" t="str">
        <f t="shared" ref="I340:I342" si="190">_xlfn.CONCAT(C340,"ju")</f>
        <v>voju</v>
      </c>
      <c r="J340" s="73" t="s">
        <v>5325</v>
      </c>
      <c r="K340" s="141" t="s">
        <v>5326</v>
      </c>
      <c r="L340" s="141" t="s">
        <v>5327</v>
      </c>
      <c r="M340" s="46"/>
      <c r="N340" s="164"/>
      <c r="O340" s="46"/>
      <c r="P340" s="46"/>
      <c r="Q340" s="37"/>
      <c r="R340" s="50"/>
      <c r="S340" s="50"/>
      <c r="T340" s="44"/>
      <c r="U340" s="44"/>
    </row>
    <row r="341" spans="1:21" x14ac:dyDescent="0.3">
      <c r="A341" s="37" t="s">
        <v>134</v>
      </c>
      <c r="B341" s="38" t="s">
        <v>771</v>
      </c>
      <c r="C341" s="46" t="s">
        <v>1076</v>
      </c>
      <c r="D341" s="47" t="s">
        <v>3443</v>
      </c>
      <c r="E341" s="48" t="s">
        <v>3444</v>
      </c>
      <c r="F341" s="48" t="s">
        <v>4981</v>
      </c>
      <c r="G341" s="166" t="str">
        <f t="shared" si="188"/>
        <v>wuju</v>
      </c>
      <c r="H341" s="159" t="str">
        <f t="shared" si="189"/>
        <v>vúju</v>
      </c>
      <c r="I341" s="159" t="str">
        <f t="shared" si="190"/>
        <v>vuju</v>
      </c>
      <c r="J341" s="73" t="s">
        <v>5328</v>
      </c>
      <c r="K341" s="141" t="s">
        <v>5329</v>
      </c>
      <c r="L341" s="141" t="s">
        <v>5330</v>
      </c>
      <c r="M341" s="46"/>
      <c r="N341" s="164"/>
      <c r="O341" s="46"/>
      <c r="P341" s="46"/>
      <c r="Q341" s="37"/>
      <c r="R341" s="50"/>
      <c r="S341" s="50"/>
      <c r="T341" s="44"/>
      <c r="U341" s="44"/>
    </row>
    <row r="342" spans="1:21" x14ac:dyDescent="0.3">
      <c r="A342" s="37" t="s">
        <v>217</v>
      </c>
      <c r="B342" s="38" t="s">
        <v>730</v>
      </c>
      <c r="C342" s="46" t="s">
        <v>1039</v>
      </c>
      <c r="D342" s="47" t="s">
        <v>3449</v>
      </c>
      <c r="E342" s="48" t="s">
        <v>3153</v>
      </c>
      <c r="F342" s="48" t="s">
        <v>4935</v>
      </c>
      <c r="G342" s="166" t="str">
        <f t="shared" si="188"/>
        <v>xiju</v>
      </c>
      <c r="H342" s="159" t="str">
        <f t="shared" si="189"/>
        <v>šíju</v>
      </c>
      <c r="I342" s="159" t="str">
        <f t="shared" si="190"/>
        <v>šiju</v>
      </c>
      <c r="J342" s="73" t="s">
        <v>5331</v>
      </c>
      <c r="K342" s="141" t="s">
        <v>5278</v>
      </c>
      <c r="L342" s="141" t="s">
        <v>5279</v>
      </c>
      <c r="M342" s="46"/>
      <c r="N342" s="164"/>
      <c r="O342" s="46"/>
      <c r="P342" s="46"/>
      <c r="Q342" s="37"/>
      <c r="R342" s="50"/>
      <c r="S342" s="50"/>
      <c r="T342" s="44"/>
      <c r="U342" s="44"/>
    </row>
    <row r="343" spans="1:21" x14ac:dyDescent="0.3">
      <c r="A343" s="37" t="s">
        <v>394</v>
      </c>
      <c r="B343" s="38" t="s">
        <v>772</v>
      </c>
      <c r="C343" s="46" t="str">
        <f>B343</f>
        <v>šjá</v>
      </c>
      <c r="D343" s="47" t="s">
        <v>3452</v>
      </c>
      <c r="E343" s="48" t="s">
        <v>3453</v>
      </c>
      <c r="F343" s="48" t="str">
        <f>E343</f>
        <v>šjája</v>
      </c>
      <c r="G343" s="166" t="str">
        <f>_xlfn.CONCAT(A343,"ju")</f>
        <v>xiaju</v>
      </c>
      <c r="H343" s="159" t="str">
        <f>_xlfn.CONCAT(B343,"ju")</f>
        <v>šjáju</v>
      </c>
      <c r="I343" s="159" t="str">
        <f>H343</f>
        <v>šjáju</v>
      </c>
      <c r="J343" s="73" t="s">
        <v>5332</v>
      </c>
      <c r="K343" s="141" t="s">
        <v>5333</v>
      </c>
      <c r="L343" s="141" t="str">
        <f>K343</f>
        <v>šjájski</v>
      </c>
      <c r="M343" s="46" t="s">
        <v>5979</v>
      </c>
      <c r="N343" s="164"/>
      <c r="O343" s="46"/>
      <c r="P343" s="46"/>
      <c r="Q343" s="37"/>
      <c r="R343" s="50"/>
      <c r="S343" s="50"/>
      <c r="T343" s="44"/>
      <c r="U343" s="44"/>
    </row>
    <row r="344" spans="1:21" x14ac:dyDescent="0.3">
      <c r="A344" s="37" t="s">
        <v>395</v>
      </c>
      <c r="B344" s="38" t="s">
        <v>773</v>
      </c>
      <c r="C344" s="46" t="s">
        <v>1024</v>
      </c>
      <c r="D344" s="47" t="s">
        <v>3460</v>
      </c>
      <c r="E344" s="48" t="s">
        <v>3461</v>
      </c>
      <c r="F344" s="48" t="s">
        <v>4916</v>
      </c>
      <c r="G344" s="166" t="str">
        <f t="shared" ref="G344:I345" si="191">_xlfn.CONCAT(A344,"u")</f>
        <v>xianu</v>
      </c>
      <c r="H344" s="159" t="str">
        <f t="shared" si="191"/>
        <v>šjênu</v>
      </c>
      <c r="I344" s="159" t="str">
        <f t="shared" si="191"/>
        <v>šjenu</v>
      </c>
      <c r="J344" s="73" t="s">
        <v>5646</v>
      </c>
      <c r="K344" s="141" t="s">
        <v>5647</v>
      </c>
      <c r="L344" s="141" t="s">
        <v>5648</v>
      </c>
      <c r="M344" s="46"/>
      <c r="N344" s="164"/>
      <c r="O344" s="46"/>
      <c r="P344" s="46"/>
      <c r="Q344" s="37"/>
      <c r="R344" s="50"/>
      <c r="S344" s="50"/>
      <c r="T344" s="44"/>
      <c r="U344" s="44"/>
    </row>
    <row r="345" spans="1:21" x14ac:dyDescent="0.3">
      <c r="A345" s="37" t="s">
        <v>336</v>
      </c>
      <c r="B345" s="38" t="s">
        <v>1130</v>
      </c>
      <c r="C345" s="46" t="s">
        <v>924</v>
      </c>
      <c r="D345" s="47" t="s">
        <v>3468</v>
      </c>
      <c r="E345" s="48" t="s">
        <v>3469</v>
      </c>
      <c r="F345" s="48" t="s">
        <v>4866</v>
      </c>
      <c r="G345" s="166" t="str">
        <f t="shared" si="191"/>
        <v>xiangu</v>
      </c>
      <c r="H345" s="159" t="str">
        <f t="shared" si="191"/>
        <v>šjángu</v>
      </c>
      <c r="I345" s="159" t="str">
        <f t="shared" si="191"/>
        <v>šjangu</v>
      </c>
      <c r="J345" s="73" t="s">
        <v>5917</v>
      </c>
      <c r="K345" s="141" t="s">
        <v>5918</v>
      </c>
      <c r="L345" s="141" t="s">
        <v>5919</v>
      </c>
      <c r="M345" s="46"/>
      <c r="N345" s="164"/>
      <c r="O345" s="46"/>
      <c r="P345" s="46"/>
      <c r="Q345" s="37"/>
      <c r="R345" s="50"/>
      <c r="S345" s="50"/>
      <c r="T345" s="44"/>
      <c r="U345" s="44"/>
    </row>
    <row r="346" spans="1:21" x14ac:dyDescent="0.3">
      <c r="A346" s="52" t="s">
        <v>51</v>
      </c>
      <c r="B346" s="53" t="s">
        <v>1191</v>
      </c>
      <c r="C346" s="54" t="s">
        <v>1204</v>
      </c>
      <c r="D346" s="47" t="s">
        <v>3476</v>
      </c>
      <c r="E346" s="48" t="s">
        <v>3477</v>
      </c>
      <c r="F346" s="48" t="s">
        <v>4867</v>
      </c>
      <c r="G346" s="166" t="str">
        <f>_xlfn.CONCAT(LEFT(A346,(LEN(A346)-1)),"u")</f>
        <v>xiau</v>
      </c>
      <c r="H346" s="159" t="str">
        <f t="shared" ref="H346" si="192">_xlfn.CONCAT(LEFT(B346,(LEN(B346)-1)),"u")</f>
        <v>šjáu</v>
      </c>
      <c r="I346" s="159" t="str">
        <f t="shared" ref="I346" si="193">_xlfn.CONCAT(LEFT(C346,(LEN(C346)-1)),"u")</f>
        <v>šjau</v>
      </c>
      <c r="J346" s="73" t="s">
        <v>5649</v>
      </c>
      <c r="K346" s="141" t="s">
        <v>5650</v>
      </c>
      <c r="L346" s="141" t="s">
        <v>5737</v>
      </c>
      <c r="M346" s="46"/>
      <c r="N346" s="164"/>
      <c r="O346" s="46"/>
      <c r="P346" s="46"/>
      <c r="Q346" s="52"/>
      <c r="R346" s="56"/>
      <c r="S346" s="56"/>
      <c r="T346" s="44"/>
      <c r="U346" s="44"/>
    </row>
    <row r="347" spans="1:21" x14ac:dyDescent="0.3">
      <c r="A347" s="37" t="s">
        <v>396</v>
      </c>
      <c r="B347" s="62" t="s">
        <v>775</v>
      </c>
      <c r="C347" s="46" t="s">
        <v>1055</v>
      </c>
      <c r="D347" s="47" t="s">
        <v>3482</v>
      </c>
      <c r="E347" s="48" t="s">
        <v>4443</v>
      </c>
      <c r="F347" s="48" t="s">
        <v>6008</v>
      </c>
      <c r="G347" s="166" t="str">
        <f>_xlfn.CONCAT(A347,"ju")</f>
        <v>xieju</v>
      </c>
      <c r="H347" s="159" t="str">
        <f>_xlfn.CONCAT(B347,"ju")</f>
        <v>šjéju</v>
      </c>
      <c r="I347" s="159" t="str">
        <f>_xlfn.CONCAT(C347,"ju")</f>
        <v>šjeju</v>
      </c>
      <c r="J347" s="73" t="s">
        <v>5334</v>
      </c>
      <c r="K347" s="141" t="s">
        <v>5335</v>
      </c>
      <c r="L347" s="141" t="s">
        <v>6018</v>
      </c>
      <c r="M347" s="46"/>
      <c r="N347" s="164"/>
      <c r="O347" s="46"/>
      <c r="P347" s="46"/>
      <c r="Q347" s="37"/>
      <c r="R347" s="50"/>
      <c r="S347" s="50"/>
      <c r="T347" s="44"/>
      <c r="U347" s="44"/>
    </row>
    <row r="348" spans="1:21" x14ac:dyDescent="0.3">
      <c r="A348" s="37" t="s">
        <v>187</v>
      </c>
      <c r="B348" s="38" t="s">
        <v>776</v>
      </c>
      <c r="C348" s="46" t="s">
        <v>1040</v>
      </c>
      <c r="D348" s="47" t="s">
        <v>3485</v>
      </c>
      <c r="E348" s="48" t="s">
        <v>3486</v>
      </c>
      <c r="F348" s="48" t="s">
        <v>4936</v>
      </c>
      <c r="G348" s="166" t="str">
        <f>_xlfn.CONCAT(A348,"u")</f>
        <v>xinu</v>
      </c>
      <c r="H348" s="159" t="str">
        <f>_xlfn.CONCAT(B348,"u")</f>
        <v>šínu</v>
      </c>
      <c r="I348" s="159" t="str">
        <f>_xlfn.CONCAT(C348,"u")</f>
        <v>šinu</v>
      </c>
      <c r="J348" s="73" t="s">
        <v>5651</v>
      </c>
      <c r="K348" s="141" t="s">
        <v>5652</v>
      </c>
      <c r="L348" s="141" t="s">
        <v>5653</v>
      </c>
      <c r="M348" s="46"/>
      <c r="N348" s="164"/>
      <c r="O348" s="46"/>
      <c r="P348" s="46"/>
      <c r="Q348" s="37"/>
      <c r="R348" s="50"/>
      <c r="S348" s="50"/>
      <c r="T348" s="44"/>
      <c r="U348" s="44"/>
    </row>
    <row r="349" spans="1:21" x14ac:dyDescent="0.3">
      <c r="A349" s="37" t="s">
        <v>198</v>
      </c>
      <c r="B349" s="38" t="s">
        <v>925</v>
      </c>
      <c r="C349" s="46" t="s">
        <v>1041</v>
      </c>
      <c r="D349" s="47" t="s">
        <v>3493</v>
      </c>
      <c r="E349" s="48" t="s">
        <v>3494</v>
      </c>
      <c r="F349" s="48" t="s">
        <v>4937</v>
      </c>
      <c r="G349" s="166" t="str">
        <f t="shared" ref="G349:G350" si="194">_xlfn.CONCAT(A349,"u")</f>
        <v>xingu</v>
      </c>
      <c r="H349" s="159" t="str">
        <f t="shared" ref="H349:H350" si="195">_xlfn.CONCAT(B349,"u")</f>
        <v>šíngu</v>
      </c>
      <c r="I349" s="159" t="str">
        <f t="shared" ref="I349:I350" si="196">_xlfn.CONCAT(C349,"u")</f>
        <v>šingu</v>
      </c>
      <c r="J349" s="73" t="s">
        <v>5771</v>
      </c>
      <c r="K349" s="141" t="s">
        <v>5768</v>
      </c>
      <c r="L349" s="141" t="s">
        <v>5757</v>
      </c>
      <c r="M349" s="46"/>
      <c r="N349" s="164"/>
      <c r="O349" s="46"/>
      <c r="P349" s="46"/>
      <c r="Q349" s="37"/>
      <c r="R349" s="50"/>
      <c r="S349" s="50"/>
      <c r="T349" s="44"/>
      <c r="U349" s="44"/>
    </row>
    <row r="350" spans="1:21" x14ac:dyDescent="0.3">
      <c r="A350" s="37" t="s">
        <v>397</v>
      </c>
      <c r="B350" s="38" t="s">
        <v>926</v>
      </c>
      <c r="C350" s="46" t="s">
        <v>1077</v>
      </c>
      <c r="D350" s="47" t="s">
        <v>3501</v>
      </c>
      <c r="E350" s="48" t="s">
        <v>3502</v>
      </c>
      <c r="F350" s="48" t="s">
        <v>4982</v>
      </c>
      <c r="G350" s="166" t="str">
        <f t="shared" si="194"/>
        <v>xiongu</v>
      </c>
      <c r="H350" s="159" t="str">
        <f t="shared" si="195"/>
        <v>šjúngu</v>
      </c>
      <c r="I350" s="159" t="str">
        <f t="shared" si="196"/>
        <v>šjungu</v>
      </c>
      <c r="J350" s="73" t="s">
        <v>5920</v>
      </c>
      <c r="K350" s="141" t="s">
        <v>5921</v>
      </c>
      <c r="L350" s="141" t="s">
        <v>5922</v>
      </c>
      <c r="M350" s="46"/>
      <c r="N350" s="164"/>
      <c r="O350" s="46"/>
      <c r="P350" s="46"/>
      <c r="Q350" s="37"/>
      <c r="R350" s="50"/>
      <c r="S350" s="50"/>
      <c r="T350" s="44"/>
      <c r="U350" s="44"/>
    </row>
    <row r="351" spans="1:21" x14ac:dyDescent="0.3">
      <c r="A351" s="37" t="s">
        <v>398</v>
      </c>
      <c r="B351" s="38" t="s">
        <v>779</v>
      </c>
      <c r="C351" s="46" t="s">
        <v>1078</v>
      </c>
      <c r="D351" s="47" t="s">
        <v>3509</v>
      </c>
      <c r="E351" s="48" t="s">
        <v>3510</v>
      </c>
      <c r="F351" s="48" t="s">
        <v>4983</v>
      </c>
      <c r="G351" s="166" t="str">
        <f t="shared" ref="G351:G352" si="197">_xlfn.CONCAT(A351,"ju")</f>
        <v>xiuju</v>
      </c>
      <c r="H351" s="159" t="str">
        <f t="shared" ref="H351:H352" si="198">_xlfn.CONCAT(B351,"ju")</f>
        <v>šjúju</v>
      </c>
      <c r="I351" s="159" t="str">
        <f t="shared" ref="I351:I352" si="199">_xlfn.CONCAT(C351,"ju")</f>
        <v>šjuju</v>
      </c>
      <c r="J351" s="73" t="s">
        <v>5336</v>
      </c>
      <c r="K351" s="141" t="s">
        <v>5337</v>
      </c>
      <c r="L351" s="141" t="s">
        <v>5338</v>
      </c>
      <c r="M351" s="46"/>
      <c r="N351" s="164"/>
      <c r="O351" s="46"/>
      <c r="P351" s="46"/>
      <c r="Q351" s="37"/>
      <c r="R351" s="50"/>
      <c r="S351" s="50"/>
      <c r="T351" s="44"/>
      <c r="U351" s="44"/>
    </row>
    <row r="352" spans="1:21" x14ac:dyDescent="0.3">
      <c r="A352" s="37" t="s">
        <v>48</v>
      </c>
      <c r="B352" s="38" t="s">
        <v>732</v>
      </c>
      <c r="C352" s="46" t="s">
        <v>1074</v>
      </c>
      <c r="D352" s="47" t="s">
        <v>3515</v>
      </c>
      <c r="E352" s="48" t="s">
        <v>3167</v>
      </c>
      <c r="F352" s="48" t="s">
        <v>4977</v>
      </c>
      <c r="G352" s="166" t="str">
        <f t="shared" si="197"/>
        <v>xuju</v>
      </c>
      <c r="H352" s="159" t="str">
        <f t="shared" si="198"/>
        <v>šúju</v>
      </c>
      <c r="I352" s="159" t="str">
        <f t="shared" si="199"/>
        <v>šuju</v>
      </c>
      <c r="J352" s="73" t="s">
        <v>5339</v>
      </c>
      <c r="K352" s="141" t="s">
        <v>5281</v>
      </c>
      <c r="L352" s="141" t="s">
        <v>5282</v>
      </c>
      <c r="M352" s="46"/>
      <c r="N352" s="164"/>
      <c r="O352" s="46"/>
      <c r="P352" s="46"/>
      <c r="Q352" s="37"/>
      <c r="R352" s="50"/>
      <c r="S352" s="50"/>
      <c r="T352" s="44"/>
      <c r="U352" s="44"/>
    </row>
    <row r="353" spans="1:21" x14ac:dyDescent="0.3">
      <c r="A353" s="37" t="s">
        <v>399</v>
      </c>
      <c r="B353" s="38" t="s">
        <v>780</v>
      </c>
      <c r="C353" s="46" t="s">
        <v>1025</v>
      </c>
      <c r="D353" s="47" t="s">
        <v>3518</v>
      </c>
      <c r="E353" s="48" t="s">
        <v>3519</v>
      </c>
      <c r="F353" s="48" t="s">
        <v>4917</v>
      </c>
      <c r="G353" s="166" t="str">
        <f>_xlfn.CONCAT(A353,"u")</f>
        <v>xuanu</v>
      </c>
      <c r="H353" s="159" t="str">
        <f>_xlfn.CONCAT(B353,"u")</f>
        <v>šu̯ênu</v>
      </c>
      <c r="I353" s="159" t="str">
        <f>_xlfn.CONCAT(C353,"u")</f>
        <v>šu̯enu</v>
      </c>
      <c r="J353" s="73" t="s">
        <v>5654</v>
      </c>
      <c r="K353" s="141" t="s">
        <v>5655</v>
      </c>
      <c r="L353" s="141" t="s">
        <v>5656</v>
      </c>
      <c r="M353" s="46"/>
      <c r="N353" s="164"/>
      <c r="O353" s="46"/>
      <c r="P353" s="46"/>
      <c r="Q353" s="37"/>
      <c r="R353" s="50"/>
      <c r="S353" s="50"/>
      <c r="T353" s="44"/>
      <c r="U353" s="44"/>
    </row>
    <row r="354" spans="1:21" x14ac:dyDescent="0.3">
      <c r="A354" s="37" t="s">
        <v>320</v>
      </c>
      <c r="B354" s="38" t="s">
        <v>5968</v>
      </c>
      <c r="C354" s="46" t="str">
        <f>B354</f>
        <v>šu̯̯é</v>
      </c>
      <c r="D354" s="47" t="s">
        <v>3526</v>
      </c>
      <c r="E354" s="48" t="s">
        <v>4293</v>
      </c>
      <c r="F354" s="48" t="str">
        <f>E354</f>
        <v>šu̯êja</v>
      </c>
      <c r="G354" s="166" t="str">
        <f>_xlfn.CONCAT(A354,"ju")</f>
        <v>xueju</v>
      </c>
      <c r="H354" s="159" t="str">
        <f>_xlfn.CONCAT(B354,"ju")</f>
        <v>šu̯̯éju</v>
      </c>
      <c r="I354" s="159" t="str">
        <f>_xlfn.CONCAT(C354,"ju")</f>
        <v>šu̯̯éju</v>
      </c>
      <c r="J354" s="73" t="s">
        <v>5340</v>
      </c>
      <c r="K354" s="141" t="s">
        <v>5287</v>
      </c>
      <c r="L354" s="141" t="str">
        <f>K354</f>
        <v>šu̯êjski</v>
      </c>
      <c r="M354" s="46" t="s">
        <v>5986</v>
      </c>
      <c r="N354" s="164"/>
      <c r="O354" s="46"/>
      <c r="P354" s="46"/>
      <c r="Q354" s="37"/>
      <c r="R354" s="50"/>
      <c r="S354" s="50"/>
      <c r="T354" s="44"/>
      <c r="U354" s="44"/>
    </row>
    <row r="355" spans="1:21" x14ac:dyDescent="0.3">
      <c r="A355" s="37" t="s">
        <v>400</v>
      </c>
      <c r="B355" s="38" t="s">
        <v>738</v>
      </c>
      <c r="C355" s="46" t="s">
        <v>1075</v>
      </c>
      <c r="D355" s="47" t="s">
        <v>3531</v>
      </c>
      <c r="E355" s="48" t="s">
        <v>3200</v>
      </c>
      <c r="F355" s="48" t="s">
        <v>4978</v>
      </c>
      <c r="G355" s="166" t="str">
        <f>_xlfn.CONCAT(A355,"u")</f>
        <v>xunu</v>
      </c>
      <c r="H355" s="159" t="str">
        <f>_xlfn.CONCAT(B355,"u")</f>
        <v>šúnu</v>
      </c>
      <c r="I355" s="159" t="str">
        <f>_xlfn.CONCAT(C355,"u")</f>
        <v>šunu</v>
      </c>
      <c r="J355" s="73" t="s">
        <v>5657</v>
      </c>
      <c r="K355" s="141" t="s">
        <v>5616</v>
      </c>
      <c r="L355" s="141" t="s">
        <v>5617</v>
      </c>
      <c r="M355" s="46"/>
      <c r="N355" s="164"/>
      <c r="O355" s="46"/>
      <c r="P355" s="46"/>
      <c r="Q355" s="37"/>
      <c r="R355" s="50"/>
      <c r="S355" s="50"/>
      <c r="T355" s="44"/>
      <c r="U355" s="44"/>
    </row>
    <row r="356" spans="1:21" x14ac:dyDescent="0.3">
      <c r="A356" s="37" t="s">
        <v>401</v>
      </c>
      <c r="B356" s="38" t="s">
        <v>196</v>
      </c>
      <c r="C356" s="46" t="str">
        <f>B356</f>
        <v>já</v>
      </c>
      <c r="D356" s="47" t="s">
        <v>3535</v>
      </c>
      <c r="E356" s="48" t="s">
        <v>3536</v>
      </c>
      <c r="F356" s="48" t="str">
        <f>E356</f>
        <v>jája</v>
      </c>
      <c r="G356" s="166" t="str">
        <f>_xlfn.CONCAT(A356,"ju")</f>
        <v>yaju</v>
      </c>
      <c r="H356" s="159" t="str">
        <f>_xlfn.CONCAT(B356,"ju")</f>
        <v>jáju</v>
      </c>
      <c r="I356" s="159" t="str">
        <f>H356</f>
        <v>jáju</v>
      </c>
      <c r="J356" s="73" t="s">
        <v>5341</v>
      </c>
      <c r="K356" s="141" t="s">
        <v>5342</v>
      </c>
      <c r="L356" s="141" t="str">
        <f>K356</f>
        <v>jájski</v>
      </c>
      <c r="M356" s="46" t="s">
        <v>5979</v>
      </c>
      <c r="N356" s="164"/>
      <c r="O356" s="46"/>
      <c r="P356" s="46"/>
      <c r="Q356" s="37"/>
      <c r="R356" s="50"/>
      <c r="S356" s="50"/>
      <c r="T356" s="44"/>
      <c r="U356" s="44"/>
    </row>
    <row r="357" spans="1:21" x14ac:dyDescent="0.3">
      <c r="A357" s="37" t="s">
        <v>165</v>
      </c>
      <c r="B357" s="38" t="s">
        <v>39</v>
      </c>
      <c r="C357" s="46" t="s">
        <v>477</v>
      </c>
      <c r="D357" s="47" t="s">
        <v>3543</v>
      </c>
      <c r="E357" s="48" t="s">
        <v>3544</v>
      </c>
      <c r="F357" s="48" t="s">
        <v>4918</v>
      </c>
      <c r="G357" s="166" t="str">
        <f t="shared" ref="G357:I358" si="200">_xlfn.CONCAT(A357,"u")</f>
        <v>yanu</v>
      </c>
      <c r="H357" s="159" t="str">
        <f t="shared" si="200"/>
        <v>jênu</v>
      </c>
      <c r="I357" s="159" t="str">
        <f t="shared" si="200"/>
        <v>jenu</v>
      </c>
      <c r="J357" s="73" t="s">
        <v>5658</v>
      </c>
      <c r="K357" s="141" t="s">
        <v>5659</v>
      </c>
      <c r="L357" s="141" t="s">
        <v>5660</v>
      </c>
      <c r="M357" s="46"/>
      <c r="N357" s="164"/>
      <c r="O357" s="46"/>
      <c r="P357" s="46"/>
      <c r="Q357" s="37"/>
      <c r="R357" s="50"/>
      <c r="S357" s="50"/>
      <c r="T357" s="44"/>
      <c r="U357" s="44"/>
    </row>
    <row r="358" spans="1:21" x14ac:dyDescent="0.3">
      <c r="A358" s="37" t="s">
        <v>174</v>
      </c>
      <c r="B358" s="38" t="s">
        <v>1131</v>
      </c>
      <c r="C358" s="46" t="s">
        <v>474</v>
      </c>
      <c r="D358" s="47" t="s">
        <v>3551</v>
      </c>
      <c r="E358" s="48" t="s">
        <v>3552</v>
      </c>
      <c r="F358" s="48" t="s">
        <v>4868</v>
      </c>
      <c r="G358" s="166" t="str">
        <f t="shared" si="200"/>
        <v>yangu</v>
      </c>
      <c r="H358" s="159" t="str">
        <f t="shared" si="200"/>
        <v>jángu</v>
      </c>
      <c r="I358" s="159" t="str">
        <f t="shared" si="200"/>
        <v>jangu</v>
      </c>
      <c r="J358" s="73" t="s">
        <v>5923</v>
      </c>
      <c r="K358" s="141" t="s">
        <v>5924</v>
      </c>
      <c r="L358" s="141" t="s">
        <v>5925</v>
      </c>
      <c r="M358" s="46"/>
      <c r="N358" s="164"/>
      <c r="O358" s="46"/>
      <c r="P358" s="46"/>
      <c r="Q358" s="37"/>
      <c r="R358" s="50"/>
      <c r="S358" s="50"/>
      <c r="T358" s="44"/>
      <c r="U358" s="44"/>
    </row>
    <row r="359" spans="1:21" x14ac:dyDescent="0.3">
      <c r="A359" s="52" t="s">
        <v>23</v>
      </c>
      <c r="B359" s="53" t="s">
        <v>41</v>
      </c>
      <c r="C359" s="54" t="s">
        <v>475</v>
      </c>
      <c r="D359" s="47" t="s">
        <v>3559</v>
      </c>
      <c r="E359" s="48" t="s">
        <v>3560</v>
      </c>
      <c r="F359" s="48" t="s">
        <v>4869</v>
      </c>
      <c r="G359" s="166" t="str">
        <f>_xlfn.CONCAT(LEFT(A359,(LEN(A359)-1)),"u")</f>
        <v>yau</v>
      </c>
      <c r="H359" s="159" t="str">
        <f t="shared" ref="H359" si="201">_xlfn.CONCAT(LEFT(B359,(LEN(B359)-1)),"u")</f>
        <v>jáu</v>
      </c>
      <c r="I359" s="159" t="str">
        <f t="shared" ref="I359" si="202">_xlfn.CONCAT(LEFT(C359,(LEN(C359)-1)),"u")</f>
        <v>jau</v>
      </c>
      <c r="J359" s="73" t="s">
        <v>5661</v>
      </c>
      <c r="K359" s="141" t="s">
        <v>5662</v>
      </c>
      <c r="L359" s="141" t="s">
        <v>5738</v>
      </c>
      <c r="M359" s="46"/>
      <c r="N359" s="164"/>
      <c r="O359" s="46"/>
      <c r="P359" s="46"/>
      <c r="Q359" s="52"/>
      <c r="R359" s="56"/>
      <c r="S359" s="56"/>
      <c r="T359" s="44"/>
      <c r="U359" s="44"/>
    </row>
    <row r="360" spans="1:21" x14ac:dyDescent="0.3">
      <c r="A360" s="37" t="s">
        <v>403</v>
      </c>
      <c r="B360" s="62" t="s">
        <v>44</v>
      </c>
      <c r="C360" s="46" t="str">
        <f>B360</f>
        <v>jé</v>
      </c>
      <c r="D360" s="47" t="s">
        <v>3565</v>
      </c>
      <c r="E360" s="48" t="s">
        <v>4444</v>
      </c>
      <c r="F360" s="48" t="str">
        <f>E360</f>
        <v>jêja</v>
      </c>
      <c r="G360" s="166" t="str">
        <f t="shared" ref="G360:G361" si="203">_xlfn.CONCAT(A360,"ju")</f>
        <v>yeju</v>
      </c>
      <c r="H360" s="159" t="str">
        <f t="shared" ref="H360:H361" si="204">_xlfn.CONCAT(B360,"ju")</f>
        <v>jéju</v>
      </c>
      <c r="I360" s="159" t="str">
        <f t="shared" ref="I360:I361" si="205">_xlfn.CONCAT(C360,"ju")</f>
        <v>jéju</v>
      </c>
      <c r="J360" s="73" t="s">
        <v>5343</v>
      </c>
      <c r="K360" s="141" t="s">
        <v>5344</v>
      </c>
      <c r="L360" s="141" t="str">
        <f>K360</f>
        <v>jêjski</v>
      </c>
      <c r="M360" s="46" t="s">
        <v>5986</v>
      </c>
      <c r="N360" s="164"/>
      <c r="O360" s="46"/>
      <c r="P360" s="46"/>
      <c r="Q360" s="37"/>
      <c r="R360" s="50"/>
      <c r="S360" s="50"/>
      <c r="T360" s="44"/>
      <c r="U360" s="44"/>
    </row>
    <row r="361" spans="1:21" x14ac:dyDescent="0.3">
      <c r="A361" s="37" t="s">
        <v>103</v>
      </c>
      <c r="B361" s="38" t="s">
        <v>195</v>
      </c>
      <c r="C361" s="46" t="s">
        <v>56</v>
      </c>
      <c r="D361" s="47" t="s">
        <v>3570</v>
      </c>
      <c r="E361" s="48" t="s">
        <v>3571</v>
      </c>
      <c r="F361" s="48" t="s">
        <v>2082</v>
      </c>
      <c r="G361" s="166" t="str">
        <f t="shared" si="203"/>
        <v>yiju</v>
      </c>
      <c r="H361" s="159" t="str">
        <f t="shared" si="204"/>
        <v>jíju</v>
      </c>
      <c r="I361" s="159" t="str">
        <f t="shared" si="205"/>
        <v>jiju</v>
      </c>
      <c r="J361" s="73" t="s">
        <v>5345</v>
      </c>
      <c r="K361" s="141" t="s">
        <v>5346</v>
      </c>
      <c r="L361" s="141" t="s">
        <v>5131</v>
      </c>
      <c r="M361" s="46"/>
      <c r="N361" s="164"/>
      <c r="O361" s="46"/>
      <c r="P361" s="46"/>
      <c r="Q361" s="37"/>
      <c r="R361" s="50"/>
      <c r="S361" s="50"/>
      <c r="T361" s="44"/>
      <c r="U361" s="44"/>
    </row>
    <row r="362" spans="1:21" x14ac:dyDescent="0.3">
      <c r="A362" s="37" t="s">
        <v>404</v>
      </c>
      <c r="B362" s="38" t="s">
        <v>782</v>
      </c>
      <c r="C362" s="46" t="s">
        <v>203</v>
      </c>
      <c r="D362" s="47" t="s">
        <v>3576</v>
      </c>
      <c r="E362" s="48" t="s">
        <v>3577</v>
      </c>
      <c r="F362" s="48" t="s">
        <v>2118</v>
      </c>
      <c r="G362" s="166" t="str">
        <f>_xlfn.CONCAT(A362,"u")</f>
        <v>yinu</v>
      </c>
      <c r="H362" s="159" t="str">
        <f>_xlfn.CONCAT(B362,"u")</f>
        <v>jínu</v>
      </c>
      <c r="I362" s="159" t="str">
        <f>_xlfn.CONCAT(C362,"u")</f>
        <v>jinu</v>
      </c>
      <c r="J362" s="73" t="s">
        <v>5663</v>
      </c>
      <c r="K362" s="141" t="s">
        <v>5664</v>
      </c>
      <c r="L362" s="141" t="s">
        <v>5483</v>
      </c>
      <c r="M362" s="46"/>
      <c r="N362" s="164"/>
      <c r="O362" s="46"/>
      <c r="P362" s="46"/>
      <c r="Q362" s="37"/>
      <c r="R362" s="50"/>
      <c r="S362" s="50"/>
      <c r="T362" s="44"/>
      <c r="U362" s="44"/>
    </row>
    <row r="363" spans="1:21" x14ac:dyDescent="0.3">
      <c r="A363" s="37" t="s">
        <v>238</v>
      </c>
      <c r="B363" s="38" t="s">
        <v>927</v>
      </c>
      <c r="C363" s="46" t="s">
        <v>204</v>
      </c>
      <c r="D363" s="47" t="s">
        <v>3584</v>
      </c>
      <c r="E363" s="48" t="s">
        <v>3585</v>
      </c>
      <c r="F363" s="48" t="s">
        <v>2125</v>
      </c>
      <c r="G363" s="166" t="str">
        <f t="shared" ref="G363:G364" si="206">_xlfn.CONCAT(A363,"u")</f>
        <v>yingu</v>
      </c>
      <c r="H363" s="159" t="str">
        <f t="shared" ref="H363:H364" si="207">_xlfn.CONCAT(B363,"u")</f>
        <v>jíngu</v>
      </c>
      <c r="I363" s="159" t="str">
        <f t="shared" ref="I363:I364" si="208">_xlfn.CONCAT(C363,"u")</f>
        <v>jingu</v>
      </c>
      <c r="J363" s="73" t="s">
        <v>5772</v>
      </c>
      <c r="K363" s="141" t="s">
        <v>5769</v>
      </c>
      <c r="L363" s="141" t="s">
        <v>5758</v>
      </c>
      <c r="M363" s="46"/>
      <c r="N363" s="164"/>
      <c r="O363" s="46"/>
      <c r="P363" s="46"/>
      <c r="Q363" s="37"/>
      <c r="R363" s="50"/>
      <c r="S363" s="50"/>
      <c r="T363" s="44"/>
      <c r="U363" s="44"/>
    </row>
    <row r="364" spans="1:21" x14ac:dyDescent="0.3">
      <c r="A364" s="37" t="s">
        <v>405</v>
      </c>
      <c r="B364" s="38" t="s">
        <v>928</v>
      </c>
      <c r="C364" s="46" t="s">
        <v>478</v>
      </c>
      <c r="D364" s="47" t="s">
        <v>3592</v>
      </c>
      <c r="E364" s="48" t="s">
        <v>3593</v>
      </c>
      <c r="F364" s="48" t="s">
        <v>4984</v>
      </c>
      <c r="G364" s="166" t="str">
        <f t="shared" si="206"/>
        <v>yongu</v>
      </c>
      <c r="H364" s="159" t="str">
        <f t="shared" si="207"/>
        <v>júngu</v>
      </c>
      <c r="I364" s="159" t="str">
        <f t="shared" si="208"/>
        <v>jungu</v>
      </c>
      <c r="J364" s="73" t="s">
        <v>5926</v>
      </c>
      <c r="K364" s="141" t="s">
        <v>5927</v>
      </c>
      <c r="L364" s="141" t="s">
        <v>5928</v>
      </c>
      <c r="M364" s="46"/>
      <c r="N364" s="164"/>
      <c r="O364" s="46"/>
      <c r="P364" s="46"/>
      <c r="Q364" s="37"/>
      <c r="R364" s="50"/>
      <c r="S364" s="50"/>
      <c r="T364" s="44"/>
      <c r="U364" s="44"/>
    </row>
    <row r="365" spans="1:21" x14ac:dyDescent="0.3">
      <c r="A365" s="63" t="s">
        <v>236</v>
      </c>
      <c r="B365" s="38" t="s">
        <v>784</v>
      </c>
      <c r="C365" s="46" t="s">
        <v>1097</v>
      </c>
      <c r="D365" s="47" t="s">
        <v>3600</v>
      </c>
      <c r="E365" s="48" t="s">
        <v>3601</v>
      </c>
      <c r="F365" s="48" t="s">
        <v>5005</v>
      </c>
      <c r="G365" s="166" t="str">
        <f>_xlfn.CONCAT(A365,"u")</f>
        <v>youu</v>
      </c>
      <c r="H365" s="159" t="str">
        <f>_xlfn.CONCAT(LEFT(E365,LEN(E365)-1),"u")</f>
        <v>jôvu</v>
      </c>
      <c r="I365" s="159" t="str">
        <f>_xlfn.CONCAT(LEFT(F365,LEN(F365)-1),"u")</f>
        <v>jovu</v>
      </c>
      <c r="J365" s="73" t="s">
        <v>5665</v>
      </c>
      <c r="K365" s="141" t="s">
        <v>5666</v>
      </c>
      <c r="L365" s="141" t="s">
        <v>6035</v>
      </c>
      <c r="M365" s="46"/>
      <c r="N365" s="164"/>
      <c r="O365" s="46"/>
      <c r="P365" s="46"/>
      <c r="Q365" s="37"/>
      <c r="R365" s="50"/>
      <c r="S365" s="50"/>
      <c r="T365" s="44"/>
      <c r="U365" s="44"/>
    </row>
    <row r="366" spans="1:21" x14ac:dyDescent="0.3">
      <c r="A366" s="37" t="s">
        <v>191</v>
      </c>
      <c r="B366" s="38" t="s">
        <v>119</v>
      </c>
      <c r="C366" s="46" t="s">
        <v>121</v>
      </c>
      <c r="D366" s="47" t="s">
        <v>3608</v>
      </c>
      <c r="E366" s="48" t="s">
        <v>3609</v>
      </c>
      <c r="F366" s="48" t="s">
        <v>2145</v>
      </c>
      <c r="G366" s="166" t="str">
        <f>_xlfn.CONCAT(A366,"ju")</f>
        <v>yuju</v>
      </c>
      <c r="H366" s="159" t="str">
        <f>_xlfn.CONCAT(B366,"ju")</f>
        <v>júju</v>
      </c>
      <c r="I366" s="159" t="str">
        <f>_xlfn.CONCAT(C366,"ju")</f>
        <v>juju</v>
      </c>
      <c r="J366" s="73" t="s">
        <v>5347</v>
      </c>
      <c r="K366" s="141" t="s">
        <v>5348</v>
      </c>
      <c r="L366" s="141" t="s">
        <v>5141</v>
      </c>
      <c r="M366" s="46"/>
      <c r="N366" s="164"/>
      <c r="O366" s="46"/>
      <c r="P366" s="46"/>
      <c r="Q366" s="37"/>
      <c r="R366" s="50"/>
      <c r="S366" s="50"/>
      <c r="T366" s="44"/>
      <c r="U366" s="44"/>
    </row>
    <row r="367" spans="1:21" x14ac:dyDescent="0.3">
      <c r="A367" s="37" t="s">
        <v>72</v>
      </c>
      <c r="B367" s="38" t="s">
        <v>785</v>
      </c>
      <c r="C367" s="46" t="s">
        <v>1026</v>
      </c>
      <c r="D367" s="47" t="s">
        <v>3614</v>
      </c>
      <c r="E367" s="48" t="s">
        <v>3615</v>
      </c>
      <c r="F367" s="48" t="s">
        <v>4919</v>
      </c>
      <c r="G367" s="166" t="str">
        <f>_xlfn.CONCAT(A367,"u")</f>
        <v>yuanu</v>
      </c>
      <c r="H367" s="159" t="str">
        <f>_xlfn.CONCAT(B367,"u")</f>
        <v>ju̯ênu</v>
      </c>
      <c r="I367" s="159" t="str">
        <f>_xlfn.CONCAT(C367,"u")</f>
        <v>ju̯enu</v>
      </c>
      <c r="J367" s="73" t="s">
        <v>5667</v>
      </c>
      <c r="K367" s="141" t="s">
        <v>5668</v>
      </c>
      <c r="L367" s="141" t="s">
        <v>5669</v>
      </c>
      <c r="M367" s="46"/>
      <c r="N367" s="164"/>
      <c r="O367" s="46"/>
      <c r="P367" s="46"/>
      <c r="Q367" s="37"/>
      <c r="R367" s="50"/>
      <c r="S367" s="50"/>
      <c r="T367" s="44"/>
      <c r="U367" s="44"/>
    </row>
    <row r="368" spans="1:21" x14ac:dyDescent="0.3">
      <c r="A368" s="37" t="s">
        <v>406</v>
      </c>
      <c r="B368" s="38" t="s">
        <v>5969</v>
      </c>
      <c r="C368" s="46" t="str">
        <f>B368</f>
        <v>ju̯̯é</v>
      </c>
      <c r="D368" s="47" t="s">
        <v>3622</v>
      </c>
      <c r="E368" s="48" t="s">
        <v>4445</v>
      </c>
      <c r="F368" s="48" t="str">
        <f>E368</f>
        <v>ju̯êja</v>
      </c>
      <c r="G368" s="166" t="str">
        <f>_xlfn.CONCAT(A368,"ju")</f>
        <v>yueju</v>
      </c>
      <c r="H368" s="159" t="str">
        <f>_xlfn.CONCAT(B368,"ju")</f>
        <v>ju̯̯éju</v>
      </c>
      <c r="I368" s="159" t="str">
        <f>_xlfn.CONCAT(C368,"ju")</f>
        <v>ju̯̯éju</v>
      </c>
      <c r="J368" s="73" t="s">
        <v>5349</v>
      </c>
      <c r="K368" s="141" t="s">
        <v>5350</v>
      </c>
      <c r="L368" s="141" t="str">
        <f>K368</f>
        <v>ju̯êjski</v>
      </c>
      <c r="M368" s="46" t="s">
        <v>5986</v>
      </c>
      <c r="N368" s="164"/>
      <c r="O368" s="46"/>
      <c r="P368" s="46"/>
      <c r="Q368" s="37"/>
      <c r="R368" s="50"/>
      <c r="S368" s="50"/>
      <c r="T368" s="44"/>
      <c r="U368" s="44"/>
    </row>
    <row r="369" spans="1:21" x14ac:dyDescent="0.3">
      <c r="A369" s="37" t="s">
        <v>302</v>
      </c>
      <c r="B369" s="38" t="s">
        <v>787</v>
      </c>
      <c r="C369" s="46" t="s">
        <v>213</v>
      </c>
      <c r="D369" s="47" t="s">
        <v>3627</v>
      </c>
      <c r="E369" s="48" t="s">
        <v>3628</v>
      </c>
      <c r="F369" s="48" t="s">
        <v>2162</v>
      </c>
      <c r="G369" s="166" t="str">
        <f>_xlfn.CONCAT(A369,"u")</f>
        <v>yunu</v>
      </c>
      <c r="H369" s="159" t="str">
        <f>_xlfn.CONCAT(B369,"u")</f>
        <v>júnu</v>
      </c>
      <c r="I369" s="159" t="str">
        <f>_xlfn.CONCAT(C369,"u")</f>
        <v>junu</v>
      </c>
      <c r="J369" s="73" t="s">
        <v>5670</v>
      </c>
      <c r="K369" s="141" t="s">
        <v>5671</v>
      </c>
      <c r="L369" s="141" t="s">
        <v>5489</v>
      </c>
      <c r="M369" s="46"/>
      <c r="N369" s="164"/>
      <c r="O369" s="46"/>
      <c r="P369" s="46"/>
      <c r="Q369" s="37"/>
      <c r="R369" s="50"/>
      <c r="S369" s="50"/>
      <c r="T369" s="44"/>
      <c r="U369" s="44"/>
    </row>
    <row r="370" spans="1:21" x14ac:dyDescent="0.3">
      <c r="A370" s="37" t="s">
        <v>407</v>
      </c>
      <c r="B370" s="38" t="s">
        <v>788</v>
      </c>
      <c r="C370" s="46" t="str">
        <f>B370</f>
        <v>dzá</v>
      </c>
      <c r="D370" s="47" t="s">
        <v>3635</v>
      </c>
      <c r="E370" s="48" t="s">
        <v>3636</v>
      </c>
      <c r="F370" s="48" t="str">
        <f>E370</f>
        <v>dzája</v>
      </c>
      <c r="G370" s="166" t="str">
        <f>_xlfn.CONCAT(A370,"ju")</f>
        <v>zaju</v>
      </c>
      <c r="H370" s="159" t="str">
        <f>_xlfn.CONCAT(B370,"ju")</f>
        <v>dzáju</v>
      </c>
      <c r="I370" s="159" t="str">
        <f>H370</f>
        <v>dzáju</v>
      </c>
      <c r="J370" s="73" t="s">
        <v>5351</v>
      </c>
      <c r="K370" s="141" t="s">
        <v>5352</v>
      </c>
      <c r="L370" s="141" t="str">
        <f>K370</f>
        <v>dzájski</v>
      </c>
      <c r="M370" s="46" t="s">
        <v>5979</v>
      </c>
      <c r="N370" s="164"/>
      <c r="O370" s="46"/>
      <c r="P370" s="46"/>
      <c r="Q370" s="37"/>
      <c r="R370" s="50"/>
      <c r="S370" s="50"/>
      <c r="T370" s="44"/>
      <c r="U370" s="44"/>
    </row>
    <row r="371" spans="1:21" x14ac:dyDescent="0.3">
      <c r="A371" s="37" t="s">
        <v>365</v>
      </c>
      <c r="B371" s="38" t="s">
        <v>789</v>
      </c>
      <c r="C371" s="46" t="s">
        <v>868</v>
      </c>
      <c r="D371" s="47" t="s">
        <v>3643</v>
      </c>
      <c r="E371" s="48" t="s">
        <v>3636</v>
      </c>
      <c r="F371" s="48" t="s">
        <v>4870</v>
      </c>
      <c r="G371" s="166" t="str">
        <f>_xlfn.CONCAT(A371,"u")</f>
        <v>zaiu</v>
      </c>
      <c r="H371" s="159" t="str">
        <f>_xlfn.CONCAT(B371,"u")</f>
        <v>dzáju</v>
      </c>
      <c r="I371" s="159" t="str">
        <f>_xlfn.CONCAT(C371,"u")</f>
        <v>dzaju</v>
      </c>
      <c r="J371" s="73" t="s">
        <v>5353</v>
      </c>
      <c r="K371" s="141" t="s">
        <v>5352</v>
      </c>
      <c r="L371" s="141" t="s">
        <v>5739</v>
      </c>
      <c r="M371" s="46"/>
      <c r="N371" s="164"/>
      <c r="O371" s="46"/>
      <c r="P371" s="46"/>
      <c r="Q371" s="37"/>
      <c r="R371" s="50"/>
      <c r="S371" s="50"/>
      <c r="T371" s="44"/>
      <c r="U371" s="44"/>
    </row>
    <row r="372" spans="1:21" x14ac:dyDescent="0.3">
      <c r="A372" s="37" t="s">
        <v>408</v>
      </c>
      <c r="B372" s="38" t="s">
        <v>790</v>
      </c>
      <c r="C372" s="46" t="s">
        <v>481</v>
      </c>
      <c r="D372" s="47" t="s">
        <v>3647</v>
      </c>
      <c r="E372" s="48" t="s">
        <v>3648</v>
      </c>
      <c r="F372" s="48" t="s">
        <v>4871</v>
      </c>
      <c r="G372" s="166" t="str">
        <f t="shared" ref="G372:I373" si="209">_xlfn.CONCAT(A372,"u")</f>
        <v>zanu</v>
      </c>
      <c r="H372" s="159" t="str">
        <f t="shared" si="209"/>
        <v>dzánu</v>
      </c>
      <c r="I372" s="159" t="str">
        <f t="shared" si="209"/>
        <v>dzanu</v>
      </c>
      <c r="J372" s="73" t="s">
        <v>5672</v>
      </c>
      <c r="K372" s="141" t="s">
        <v>5673</v>
      </c>
      <c r="L372" s="141" t="s">
        <v>5740</v>
      </c>
      <c r="M372" s="46"/>
      <c r="N372" s="164"/>
      <c r="O372" s="46"/>
      <c r="P372" s="46"/>
      <c r="Q372" s="37"/>
      <c r="R372" s="50"/>
      <c r="S372" s="50"/>
      <c r="T372" s="44"/>
      <c r="U372" s="44"/>
    </row>
    <row r="373" spans="1:21" x14ac:dyDescent="0.3">
      <c r="A373" s="37" t="s">
        <v>409</v>
      </c>
      <c r="B373" s="38" t="s">
        <v>1132</v>
      </c>
      <c r="C373" s="46" t="s">
        <v>482</v>
      </c>
      <c r="D373" s="47" t="s">
        <v>3655</v>
      </c>
      <c r="E373" s="48" t="s">
        <v>3656</v>
      </c>
      <c r="F373" s="48" t="s">
        <v>4872</v>
      </c>
      <c r="G373" s="166" t="str">
        <f t="shared" si="209"/>
        <v>zangu</v>
      </c>
      <c r="H373" s="159" t="str">
        <f t="shared" si="209"/>
        <v>dzángu</v>
      </c>
      <c r="I373" s="159" t="str">
        <f t="shared" si="209"/>
        <v>dzangu</v>
      </c>
      <c r="J373" s="73" t="s">
        <v>5929</v>
      </c>
      <c r="K373" s="141" t="s">
        <v>5930</v>
      </c>
      <c r="L373" s="141" t="s">
        <v>5931</v>
      </c>
      <c r="M373" s="46"/>
      <c r="N373" s="164"/>
      <c r="O373" s="46"/>
      <c r="P373" s="46"/>
      <c r="Q373" s="37"/>
      <c r="R373" s="50"/>
      <c r="S373" s="50"/>
      <c r="T373" s="44"/>
      <c r="U373" s="44"/>
    </row>
    <row r="374" spans="1:21" x14ac:dyDescent="0.3">
      <c r="A374" s="52" t="s">
        <v>410</v>
      </c>
      <c r="B374" s="53" t="s">
        <v>1192</v>
      </c>
      <c r="C374" s="54" t="s">
        <v>1205</v>
      </c>
      <c r="D374" s="47" t="s">
        <v>3663</v>
      </c>
      <c r="E374" s="48" t="s">
        <v>3664</v>
      </c>
      <c r="F374" s="48" t="s">
        <v>4873</v>
      </c>
      <c r="G374" s="166" t="str">
        <f>_xlfn.CONCAT(LEFT(A374,(LEN(A374)-1)),"u")</f>
        <v>zau</v>
      </c>
      <c r="H374" s="159" t="str">
        <f t="shared" ref="H374" si="210">_xlfn.CONCAT(LEFT(B374,(LEN(B374)-1)),"u")</f>
        <v>dzáu</v>
      </c>
      <c r="I374" s="159" t="str">
        <f t="shared" ref="I374" si="211">_xlfn.CONCAT(LEFT(C374,(LEN(C374)-1)),"u")</f>
        <v>dzau</v>
      </c>
      <c r="J374" s="73" t="s">
        <v>5674</v>
      </c>
      <c r="K374" s="141" t="s">
        <v>5675</v>
      </c>
      <c r="L374" s="141" t="s">
        <v>5741</v>
      </c>
      <c r="M374" s="46"/>
      <c r="N374" s="164"/>
      <c r="O374" s="46"/>
      <c r="P374" s="46"/>
      <c r="Q374" s="52"/>
      <c r="R374" s="56"/>
      <c r="S374" s="56"/>
      <c r="T374" s="44"/>
      <c r="U374" s="44"/>
    </row>
    <row r="375" spans="1:21" x14ac:dyDescent="0.3">
      <c r="A375" s="37" t="s">
        <v>123</v>
      </c>
      <c r="B375" s="38" t="s">
        <v>3913</v>
      </c>
      <c r="C375" s="46" t="str">
        <f>B375</f>
        <v>dzê</v>
      </c>
      <c r="D375" s="47" t="s">
        <v>3669</v>
      </c>
      <c r="E375" s="48" t="s">
        <v>4140</v>
      </c>
      <c r="F375" s="48" t="str">
        <f>E375</f>
        <v>dzêja</v>
      </c>
      <c r="G375" s="166" t="str">
        <f>_xlfn.CONCAT(A375,"ju")</f>
        <v>zeju</v>
      </c>
      <c r="H375" s="159" t="str">
        <f>_xlfn.CONCAT(B375,"ju")</f>
        <v>dzêju</v>
      </c>
      <c r="I375" s="159" t="str">
        <f>_xlfn.CONCAT(C375,"ju")</f>
        <v>dzêju</v>
      </c>
      <c r="J375" s="73" t="s">
        <v>5354</v>
      </c>
      <c r="K375" s="141" t="s">
        <v>5355</v>
      </c>
      <c r="L375" s="141" t="str">
        <f>K375</f>
        <v>dzêjski</v>
      </c>
      <c r="M375" s="46" t="s">
        <v>5986</v>
      </c>
      <c r="N375" s="164"/>
      <c r="O375" s="46"/>
      <c r="P375" s="46"/>
      <c r="Q375" s="37"/>
      <c r="R375" s="50"/>
      <c r="S375" s="50"/>
      <c r="T375" s="44"/>
      <c r="U375" s="44"/>
    </row>
    <row r="376" spans="1:21" ht="14.4" x14ac:dyDescent="0.3">
      <c r="A376" s="57" t="s">
        <v>411</v>
      </c>
      <c r="B376" s="58" t="s">
        <v>793</v>
      </c>
      <c r="C376" s="58" t="s">
        <v>1027</v>
      </c>
      <c r="D376" s="59" t="s">
        <v>4231</v>
      </c>
      <c r="E376" s="139" t="s">
        <v>4140</v>
      </c>
      <c r="F376" s="139" t="s">
        <v>4920</v>
      </c>
      <c r="G376" s="166" t="str">
        <f t="shared" ref="G376" si="212">_xlfn.CONCAT(A376,"u")</f>
        <v>zeiu</v>
      </c>
      <c r="H376" s="159" t="str">
        <f t="shared" ref="H376" si="213">_xlfn.CONCAT(B376,"u")</f>
        <v>dzêju</v>
      </c>
      <c r="I376" s="159" t="str">
        <f t="shared" ref="I376" si="214">_xlfn.CONCAT(C376,"u")</f>
        <v>dzeju</v>
      </c>
      <c r="J376" s="142" t="s">
        <v>5357</v>
      </c>
      <c r="K376" s="143" t="s">
        <v>5355</v>
      </c>
      <c r="L376" s="143" t="s">
        <v>5356</v>
      </c>
      <c r="M376" s="58"/>
      <c r="N376" s="165"/>
      <c r="O376" s="58"/>
      <c r="P376" s="58"/>
      <c r="Q376" s="58"/>
      <c r="R376" s="58"/>
      <c r="S376" s="58"/>
      <c r="T376" s="44"/>
      <c r="U376" s="44"/>
    </row>
    <row r="377" spans="1:21" x14ac:dyDescent="0.3">
      <c r="A377" s="37" t="s">
        <v>412</v>
      </c>
      <c r="B377" s="38" t="s">
        <v>3914</v>
      </c>
      <c r="C377" s="46" t="s">
        <v>4351</v>
      </c>
      <c r="D377" s="47" t="s">
        <v>3676</v>
      </c>
      <c r="E377" s="48" t="s">
        <v>4144</v>
      </c>
      <c r="F377" s="48" t="s">
        <v>4921</v>
      </c>
      <c r="G377" s="166" t="str">
        <f t="shared" ref="G377:I378" si="215">_xlfn.CONCAT(A377,"u")</f>
        <v>zenu</v>
      </c>
      <c r="H377" s="159" t="str">
        <f t="shared" si="215"/>
        <v>dzênu</v>
      </c>
      <c r="I377" s="159" t="str">
        <f t="shared" si="215"/>
        <v>dzenu</v>
      </c>
      <c r="J377" s="73" t="s">
        <v>5676</v>
      </c>
      <c r="K377" s="141" t="s">
        <v>5677</v>
      </c>
      <c r="L377" s="141" t="s">
        <v>5678</v>
      </c>
      <c r="M377" s="46"/>
      <c r="N377" s="164"/>
      <c r="O377" s="46"/>
      <c r="P377" s="46"/>
      <c r="Q377" s="37"/>
      <c r="R377" s="50"/>
      <c r="S377" s="50"/>
      <c r="T377" s="44"/>
      <c r="U377" s="44"/>
    </row>
    <row r="378" spans="1:21" x14ac:dyDescent="0.3">
      <c r="A378" s="37" t="s">
        <v>163</v>
      </c>
      <c r="B378" s="38" t="s">
        <v>3915</v>
      </c>
      <c r="C378" s="46" t="s">
        <v>4352</v>
      </c>
      <c r="D378" s="47" t="s">
        <v>3683</v>
      </c>
      <c r="E378" s="48" t="s">
        <v>4148</v>
      </c>
      <c r="F378" s="48" t="s">
        <v>4922</v>
      </c>
      <c r="G378" s="166" t="str">
        <f t="shared" si="215"/>
        <v>zengu</v>
      </c>
      <c r="H378" s="159" t="str">
        <f t="shared" si="215"/>
        <v>dzêngu</v>
      </c>
      <c r="I378" s="159" t="str">
        <f t="shared" si="215"/>
        <v>dzengu</v>
      </c>
      <c r="J378" s="73" t="s">
        <v>5932</v>
      </c>
      <c r="K378" s="141" t="s">
        <v>5933</v>
      </c>
      <c r="L378" s="141" t="s">
        <v>5934</v>
      </c>
      <c r="M378" s="46"/>
      <c r="N378" s="164"/>
      <c r="O378" s="46"/>
      <c r="P378" s="46"/>
      <c r="Q378" s="37"/>
      <c r="R378" s="50"/>
      <c r="S378" s="50"/>
      <c r="T378" s="44"/>
      <c r="U378" s="44"/>
    </row>
    <row r="379" spans="1:21" x14ac:dyDescent="0.3">
      <c r="A379" s="37" t="s">
        <v>413</v>
      </c>
      <c r="B379" s="38" t="s">
        <v>796</v>
      </c>
      <c r="C379" s="46" t="str">
        <f>B379</f>
        <v>džá</v>
      </c>
      <c r="D379" s="47" t="s">
        <v>3690</v>
      </c>
      <c r="E379" s="48" t="s">
        <v>3691</v>
      </c>
      <c r="F379" s="48" t="str">
        <f>E379</f>
        <v>džája</v>
      </c>
      <c r="G379" s="166" t="str">
        <f>_xlfn.CONCAT(A379,"ju")</f>
        <v>zhaju</v>
      </c>
      <c r="H379" s="159" t="str">
        <f>_xlfn.CONCAT(B379,"ju")</f>
        <v>džáju</v>
      </c>
      <c r="I379" s="159" t="str">
        <f>H379</f>
        <v>džáju</v>
      </c>
      <c r="J379" s="73" t="s">
        <v>5358</v>
      </c>
      <c r="K379" s="141" t="s">
        <v>5359</v>
      </c>
      <c r="L379" s="141" t="str">
        <f>K379</f>
        <v>džájski</v>
      </c>
      <c r="M379" s="46" t="s">
        <v>5979</v>
      </c>
      <c r="N379" s="164"/>
      <c r="O379" s="46"/>
      <c r="P379" s="46"/>
      <c r="Q379" s="37"/>
      <c r="R379" s="50"/>
      <c r="S379" s="50"/>
      <c r="T379" s="44"/>
      <c r="U379" s="44"/>
    </row>
    <row r="380" spans="1:21" x14ac:dyDescent="0.3">
      <c r="A380" s="37" t="s">
        <v>414</v>
      </c>
      <c r="B380" s="38" t="s">
        <v>797</v>
      </c>
      <c r="C380" s="46" t="s">
        <v>870</v>
      </c>
      <c r="D380" s="47" t="s">
        <v>3698</v>
      </c>
      <c r="E380" s="48" t="s">
        <v>3691</v>
      </c>
      <c r="F380" s="48" t="s">
        <v>4874</v>
      </c>
      <c r="G380" s="166" t="str">
        <f>_xlfn.CONCAT(A380,"u")</f>
        <v>zhaiu</v>
      </c>
      <c r="H380" s="159" t="str">
        <f>_xlfn.CONCAT(B380,"u")</f>
        <v>džáju</v>
      </c>
      <c r="I380" s="159" t="str">
        <f>_xlfn.CONCAT(C380,"u")</f>
        <v>džaju</v>
      </c>
      <c r="J380" s="73" t="s">
        <v>5360</v>
      </c>
      <c r="K380" s="141" t="s">
        <v>5359</v>
      </c>
      <c r="L380" s="141" t="s">
        <v>5742</v>
      </c>
      <c r="M380" s="46"/>
      <c r="N380" s="164"/>
      <c r="O380" s="46"/>
      <c r="P380" s="46"/>
      <c r="Q380" s="37"/>
      <c r="R380" s="50"/>
      <c r="S380" s="50"/>
      <c r="T380" s="44"/>
      <c r="U380" s="44"/>
    </row>
    <row r="381" spans="1:21" x14ac:dyDescent="0.3">
      <c r="A381" s="37" t="s">
        <v>415</v>
      </c>
      <c r="B381" s="38" t="s">
        <v>798</v>
      </c>
      <c r="C381" s="46" t="s">
        <v>871</v>
      </c>
      <c r="D381" s="47" t="s">
        <v>3702</v>
      </c>
      <c r="E381" s="48" t="s">
        <v>3703</v>
      </c>
      <c r="F381" s="48" t="s">
        <v>4875</v>
      </c>
      <c r="G381" s="166" t="str">
        <f t="shared" ref="G381:I382" si="216">_xlfn.CONCAT(A381,"u")</f>
        <v>zhanu</v>
      </c>
      <c r="H381" s="159" t="str">
        <f t="shared" si="216"/>
        <v>džánu</v>
      </c>
      <c r="I381" s="159" t="str">
        <f t="shared" si="216"/>
        <v>džanu</v>
      </c>
      <c r="J381" s="73" t="s">
        <v>5679</v>
      </c>
      <c r="K381" s="141" t="s">
        <v>5680</v>
      </c>
      <c r="L381" s="141" t="s">
        <v>5743</v>
      </c>
      <c r="M381" s="46"/>
      <c r="N381" s="164"/>
      <c r="O381" s="46"/>
      <c r="P381" s="46"/>
      <c r="Q381" s="37"/>
      <c r="R381" s="50"/>
      <c r="S381" s="50"/>
      <c r="T381" s="44"/>
      <c r="U381" s="44"/>
    </row>
    <row r="382" spans="1:21" x14ac:dyDescent="0.3">
      <c r="A382" s="37" t="s">
        <v>202</v>
      </c>
      <c r="B382" s="38" t="s">
        <v>1133</v>
      </c>
      <c r="C382" s="46" t="s">
        <v>930</v>
      </c>
      <c r="D382" s="47" t="s">
        <v>3710</v>
      </c>
      <c r="E382" s="48" t="s">
        <v>3711</v>
      </c>
      <c r="F382" s="48" t="s">
        <v>4876</v>
      </c>
      <c r="G382" s="166" t="str">
        <f t="shared" si="216"/>
        <v>zhangu</v>
      </c>
      <c r="H382" s="159" t="str">
        <f t="shared" si="216"/>
        <v>džángu</v>
      </c>
      <c r="I382" s="159" t="str">
        <f t="shared" si="216"/>
        <v>džangu</v>
      </c>
      <c r="J382" s="73" t="s">
        <v>5935</v>
      </c>
      <c r="K382" s="141" t="s">
        <v>5936</v>
      </c>
      <c r="L382" s="141" t="s">
        <v>5937</v>
      </c>
      <c r="M382" s="46"/>
      <c r="N382" s="164"/>
      <c r="O382" s="46"/>
      <c r="P382" s="46"/>
      <c r="Q382" s="37"/>
      <c r="R382" s="50"/>
      <c r="S382" s="50"/>
      <c r="T382" s="44"/>
      <c r="U382" s="44"/>
    </row>
    <row r="383" spans="1:21" x14ac:dyDescent="0.3">
      <c r="A383" s="52" t="s">
        <v>149</v>
      </c>
      <c r="B383" s="53" t="s">
        <v>1193</v>
      </c>
      <c r="C383" s="54" t="s">
        <v>1206</v>
      </c>
      <c r="D383" s="47" t="s">
        <v>3718</v>
      </c>
      <c r="E383" s="48" t="s">
        <v>3719</v>
      </c>
      <c r="F383" s="48" t="s">
        <v>4877</v>
      </c>
      <c r="G383" s="166" t="str">
        <f>_xlfn.CONCAT(LEFT(A383,(LEN(A383)-1)),"u")</f>
        <v>zhau</v>
      </c>
      <c r="H383" s="159" t="str">
        <f t="shared" ref="H383" si="217">_xlfn.CONCAT(LEFT(B383,(LEN(B383)-1)),"u")</f>
        <v>džáu</v>
      </c>
      <c r="I383" s="159" t="str">
        <f t="shared" ref="I383" si="218">_xlfn.CONCAT(LEFT(C383,(LEN(C383)-1)),"u")</f>
        <v>džau</v>
      </c>
      <c r="J383" s="73" t="s">
        <v>5681</v>
      </c>
      <c r="K383" s="141" t="s">
        <v>5682</v>
      </c>
      <c r="L383" s="141" t="s">
        <v>5744</v>
      </c>
      <c r="M383" s="46"/>
      <c r="N383" s="164"/>
      <c r="O383" s="46"/>
      <c r="P383" s="46"/>
      <c r="Q383" s="52"/>
      <c r="R383" s="56"/>
      <c r="S383" s="56"/>
      <c r="T383" s="44"/>
      <c r="U383" s="44"/>
    </row>
    <row r="384" spans="1:21" x14ac:dyDescent="0.3">
      <c r="A384" s="37" t="s">
        <v>416</v>
      </c>
      <c r="B384" s="38" t="s">
        <v>3916</v>
      </c>
      <c r="C384" s="46" t="str">
        <f>B384</f>
        <v>džê</v>
      </c>
      <c r="D384" s="47" t="s">
        <v>3724</v>
      </c>
      <c r="E384" s="48" t="s">
        <v>4152</v>
      </c>
      <c r="F384" s="48" t="str">
        <f>E384</f>
        <v>džêja</v>
      </c>
      <c r="G384" s="166" t="str">
        <f>_xlfn.CONCAT(A384,"ju")</f>
        <v>zheju</v>
      </c>
      <c r="H384" s="159" t="str">
        <f>_xlfn.CONCAT(B384,"ju")</f>
        <v>džêju</v>
      </c>
      <c r="I384" s="159" t="str">
        <f>_xlfn.CONCAT(C384,"ju")</f>
        <v>džêju</v>
      </c>
      <c r="J384" s="73" t="s">
        <v>5361</v>
      </c>
      <c r="K384" s="141" t="s">
        <v>5362</v>
      </c>
      <c r="L384" s="141" t="str">
        <f>K384</f>
        <v>džêjski</v>
      </c>
      <c r="M384" s="46" t="s">
        <v>5986</v>
      </c>
      <c r="N384" s="164"/>
      <c r="O384" s="46"/>
      <c r="P384" s="46"/>
      <c r="Q384" s="37"/>
      <c r="R384" s="50"/>
      <c r="S384" s="50"/>
      <c r="T384" s="44"/>
      <c r="U384" s="44"/>
    </row>
    <row r="385" spans="1:21" x14ac:dyDescent="0.3">
      <c r="A385" s="37" t="s">
        <v>417</v>
      </c>
      <c r="B385" s="38" t="s">
        <v>3917</v>
      </c>
      <c r="C385" s="46" t="s">
        <v>4354</v>
      </c>
      <c r="D385" s="47" t="s">
        <v>3731</v>
      </c>
      <c r="E385" s="48" t="s">
        <v>4156</v>
      </c>
      <c r="F385" s="48" t="s">
        <v>4923</v>
      </c>
      <c r="G385" s="166" t="str">
        <f t="shared" ref="G385:I386" si="219">_xlfn.CONCAT(A385,"u")</f>
        <v>zhenu</v>
      </c>
      <c r="H385" s="159" t="str">
        <f t="shared" si="219"/>
        <v>džênu</v>
      </c>
      <c r="I385" s="159" t="str">
        <f t="shared" si="219"/>
        <v>dženu</v>
      </c>
      <c r="J385" s="73" t="s">
        <v>5683</v>
      </c>
      <c r="K385" s="141" t="s">
        <v>5684</v>
      </c>
      <c r="L385" s="141" t="s">
        <v>5685</v>
      </c>
      <c r="M385" s="46"/>
      <c r="N385" s="164"/>
      <c r="O385" s="46"/>
      <c r="P385" s="46"/>
      <c r="Q385" s="37"/>
      <c r="R385" s="50"/>
      <c r="S385" s="50"/>
      <c r="T385" s="44"/>
      <c r="U385" s="44"/>
    </row>
    <row r="386" spans="1:21" x14ac:dyDescent="0.3">
      <c r="A386" s="37" t="s">
        <v>354</v>
      </c>
      <c r="B386" s="38" t="s">
        <v>3918</v>
      </c>
      <c r="C386" s="46" t="s">
        <v>4355</v>
      </c>
      <c r="D386" s="47" t="s">
        <v>3738</v>
      </c>
      <c r="E386" s="48" t="s">
        <v>4160</v>
      </c>
      <c r="F386" s="48" t="s">
        <v>4924</v>
      </c>
      <c r="G386" s="166" t="str">
        <f t="shared" si="219"/>
        <v>zhengu</v>
      </c>
      <c r="H386" s="159" t="str">
        <f t="shared" si="219"/>
        <v>džêngu</v>
      </c>
      <c r="I386" s="159" t="str">
        <f t="shared" si="219"/>
        <v>džengu</v>
      </c>
      <c r="J386" s="73" t="s">
        <v>5938</v>
      </c>
      <c r="K386" s="141" t="s">
        <v>5939</v>
      </c>
      <c r="L386" s="141" t="s">
        <v>5940</v>
      </c>
      <c r="M386" s="46"/>
      <c r="N386" s="164"/>
      <c r="O386" s="46"/>
      <c r="P386" s="46"/>
      <c r="Q386" s="37"/>
      <c r="R386" s="50"/>
      <c r="S386" s="50"/>
      <c r="T386" s="44"/>
      <c r="U386" s="44"/>
    </row>
    <row r="387" spans="1:21" x14ac:dyDescent="0.3">
      <c r="A387" s="37" t="s">
        <v>211</v>
      </c>
      <c r="B387" s="38" t="s">
        <v>594</v>
      </c>
      <c r="C387" s="46" t="s">
        <v>1031</v>
      </c>
      <c r="D387" s="47" t="s">
        <v>3745</v>
      </c>
      <c r="E387" s="48" t="s">
        <v>2083</v>
      </c>
      <c r="F387" s="48" t="s">
        <v>4927</v>
      </c>
      <c r="G387" s="166" t="str">
        <f>_xlfn.CONCAT(A387,"ju")</f>
        <v>zhiju</v>
      </c>
      <c r="H387" s="159" t="str">
        <f>_xlfn.CONCAT(B387,"ju")</f>
        <v>džíju</v>
      </c>
      <c r="I387" s="159" t="str">
        <f>_xlfn.CONCAT(C387,"ju")</f>
        <v>džiju</v>
      </c>
      <c r="J387" s="73" t="s">
        <v>5363</v>
      </c>
      <c r="K387" s="141" t="s">
        <v>5132</v>
      </c>
      <c r="L387" s="141" t="s">
        <v>5133</v>
      </c>
      <c r="M387" s="46"/>
      <c r="N387" s="164"/>
      <c r="O387" s="46"/>
      <c r="P387" s="46"/>
      <c r="Q387" s="37"/>
      <c r="R387" s="50"/>
      <c r="S387" s="50"/>
      <c r="T387" s="44"/>
      <c r="U387" s="44"/>
    </row>
    <row r="388" spans="1:21" x14ac:dyDescent="0.3">
      <c r="A388" s="37" t="s">
        <v>402</v>
      </c>
      <c r="B388" s="38" t="s">
        <v>932</v>
      </c>
      <c r="C388" s="46" t="s">
        <v>1079</v>
      </c>
      <c r="D388" s="47" t="s">
        <v>3748</v>
      </c>
      <c r="E388" s="48" t="s">
        <v>3749</v>
      </c>
      <c r="F388" s="48" t="s">
        <v>4985</v>
      </c>
      <c r="G388" s="166" t="str">
        <f>_xlfn.CONCAT(A388,"u")</f>
        <v>zhongu</v>
      </c>
      <c r="H388" s="159" t="str">
        <f>_xlfn.CONCAT(B388,"u")</f>
        <v>džúngu</v>
      </c>
      <c r="I388" s="159" t="str">
        <f>_xlfn.CONCAT(C388,"u")</f>
        <v>džungu</v>
      </c>
      <c r="J388" s="73" t="s">
        <v>5941</v>
      </c>
      <c r="K388" s="141" t="s">
        <v>5942</v>
      </c>
      <c r="L388" s="141" t="s">
        <v>5943</v>
      </c>
      <c r="M388" s="46"/>
      <c r="N388" s="164"/>
      <c r="O388" s="46"/>
      <c r="P388" s="46"/>
      <c r="Q388" s="37"/>
      <c r="R388" s="50"/>
      <c r="S388" s="50"/>
      <c r="T388" s="44"/>
      <c r="U388" s="44"/>
    </row>
    <row r="389" spans="1:21" x14ac:dyDescent="0.3">
      <c r="A389" s="63" t="s">
        <v>234</v>
      </c>
      <c r="B389" s="38" t="s">
        <v>804</v>
      </c>
      <c r="C389" s="46" t="s">
        <v>1098</v>
      </c>
      <c r="D389" s="47" t="s">
        <v>3756</v>
      </c>
      <c r="E389" s="48" t="s">
        <v>3757</v>
      </c>
      <c r="F389" s="48" t="s">
        <v>5006</v>
      </c>
      <c r="G389" s="166" t="str">
        <f>_xlfn.CONCAT(A389,"u")</f>
        <v>zhouu</v>
      </c>
      <c r="H389" s="159" t="str">
        <f>_xlfn.CONCAT(LEFT(E389,LEN(E389)-1),"u")</f>
        <v>džôvu</v>
      </c>
      <c r="I389" s="159" t="str">
        <f>_xlfn.CONCAT(LEFT(F389,LEN(F389)-1),"u")</f>
        <v>džovu</v>
      </c>
      <c r="J389" s="73" t="s">
        <v>5686</v>
      </c>
      <c r="K389" s="141" t="s">
        <v>5687</v>
      </c>
      <c r="L389" s="141" t="s">
        <v>6036</v>
      </c>
      <c r="M389" s="46"/>
      <c r="N389" s="164"/>
      <c r="O389" s="46"/>
      <c r="P389" s="46"/>
      <c r="Q389" s="37"/>
      <c r="R389" s="50"/>
      <c r="S389" s="50"/>
      <c r="T389" s="44"/>
      <c r="U389" s="44"/>
    </row>
    <row r="390" spans="1:21" x14ac:dyDescent="0.3">
      <c r="A390" s="37" t="s">
        <v>109</v>
      </c>
      <c r="B390" s="38" t="s">
        <v>603</v>
      </c>
      <c r="C390" s="46" t="s">
        <v>1062</v>
      </c>
      <c r="D390" s="47" t="s">
        <v>3764</v>
      </c>
      <c r="E390" s="48" t="s">
        <v>2146</v>
      </c>
      <c r="F390" s="48" t="s">
        <v>4964</v>
      </c>
      <c r="G390" s="166" t="str">
        <f>_xlfn.CONCAT(A390,"ju")</f>
        <v>zhuju</v>
      </c>
      <c r="H390" s="159" t="str">
        <f>_xlfn.CONCAT(B390,"ju")</f>
        <v>džúju</v>
      </c>
      <c r="I390" s="159" t="str">
        <f>_xlfn.CONCAT(C390,"ju")</f>
        <v>džuju</v>
      </c>
      <c r="J390" s="73" t="s">
        <v>5364</v>
      </c>
      <c r="K390" s="141" t="s">
        <v>5142</v>
      </c>
      <c r="L390" s="141" t="s">
        <v>5143</v>
      </c>
      <c r="M390" s="46"/>
      <c r="N390" s="164"/>
      <c r="O390" s="46"/>
      <c r="P390" s="46"/>
      <c r="Q390" s="37"/>
      <c r="R390" s="50"/>
      <c r="S390" s="50"/>
      <c r="T390" s="44"/>
      <c r="U390" s="44"/>
    </row>
    <row r="391" spans="1:21" x14ac:dyDescent="0.3">
      <c r="A391" s="37" t="s">
        <v>418</v>
      </c>
      <c r="B391" s="38" t="s">
        <v>805</v>
      </c>
      <c r="C391" s="46" t="str">
        <f>B391</f>
        <v>džu̯á</v>
      </c>
      <c r="D391" s="47" t="s">
        <v>3767</v>
      </c>
      <c r="E391" s="48" t="s">
        <v>3768</v>
      </c>
      <c r="F391" s="48" t="str">
        <f>E391</f>
        <v>džu̯ája</v>
      </c>
      <c r="G391" s="166" t="str">
        <f>_xlfn.CONCAT(A391,"ju")</f>
        <v>zhuaju</v>
      </c>
      <c r="H391" s="159" t="str">
        <f>_xlfn.CONCAT(B391,"ju")</f>
        <v>džu̯áju</v>
      </c>
      <c r="I391" s="159" t="str">
        <f>H391</f>
        <v>džu̯áju</v>
      </c>
      <c r="J391" s="73" t="s">
        <v>5365</v>
      </c>
      <c r="K391" s="141" t="s">
        <v>5366</v>
      </c>
      <c r="L391" s="141" t="str">
        <f>K391</f>
        <v>džu̯ájski</v>
      </c>
      <c r="M391" s="46" t="s">
        <v>5979</v>
      </c>
      <c r="N391" s="164"/>
      <c r="O391" s="46"/>
      <c r="P391" s="46"/>
      <c r="Q391" s="37"/>
      <c r="R391" s="50"/>
      <c r="S391" s="50"/>
      <c r="T391" s="44"/>
      <c r="U391" s="44"/>
    </row>
    <row r="392" spans="1:21" x14ac:dyDescent="0.3">
      <c r="A392" s="37" t="s">
        <v>419</v>
      </c>
      <c r="B392" s="38" t="s">
        <v>806</v>
      </c>
      <c r="C392" s="46" t="s">
        <v>873</v>
      </c>
      <c r="D392" s="47" t="s">
        <v>3774</v>
      </c>
      <c r="E392" s="48" t="s">
        <v>3768</v>
      </c>
      <c r="F392" s="48" t="s">
        <v>4878</v>
      </c>
      <c r="G392" s="166" t="str">
        <f>_xlfn.CONCAT(A392,"u")</f>
        <v>zhuaiu</v>
      </c>
      <c r="H392" s="159" t="str">
        <f>_xlfn.CONCAT(B392,"u")</f>
        <v>džu̯áju</v>
      </c>
      <c r="I392" s="159" t="str">
        <f>_xlfn.CONCAT(C392,"u")</f>
        <v>džu̯aju</v>
      </c>
      <c r="J392" s="73" t="s">
        <v>5367</v>
      </c>
      <c r="K392" s="141" t="s">
        <v>5366</v>
      </c>
      <c r="L392" s="141" t="s">
        <v>5745</v>
      </c>
      <c r="M392" s="46"/>
      <c r="N392" s="164"/>
      <c r="O392" s="46"/>
      <c r="P392" s="46"/>
      <c r="Q392" s="37"/>
      <c r="R392" s="50"/>
      <c r="S392" s="50"/>
      <c r="T392" s="44"/>
      <c r="U392" s="44"/>
    </row>
    <row r="393" spans="1:21" x14ac:dyDescent="0.3">
      <c r="A393" s="37" t="s">
        <v>420</v>
      </c>
      <c r="B393" s="38" t="s">
        <v>807</v>
      </c>
      <c r="C393" s="46" t="s">
        <v>874</v>
      </c>
      <c r="D393" s="47" t="s">
        <v>3778</v>
      </c>
      <c r="E393" s="48" t="s">
        <v>3779</v>
      </c>
      <c r="F393" s="48" t="s">
        <v>4879</v>
      </c>
      <c r="G393" s="166" t="str">
        <f t="shared" ref="G393:I394" si="220">_xlfn.CONCAT(A393,"u")</f>
        <v>zhuanu</v>
      </c>
      <c r="H393" s="159" t="str">
        <f t="shared" si="220"/>
        <v>džu̯ánu</v>
      </c>
      <c r="I393" s="159" t="str">
        <f t="shared" si="220"/>
        <v>džu̯anu</v>
      </c>
      <c r="J393" s="73" t="s">
        <v>5688</v>
      </c>
      <c r="K393" s="141" t="s">
        <v>5689</v>
      </c>
      <c r="L393" s="141" t="s">
        <v>5746</v>
      </c>
      <c r="M393" s="46"/>
      <c r="N393" s="164"/>
      <c r="O393" s="46"/>
      <c r="P393" s="46"/>
      <c r="Q393" s="37"/>
      <c r="R393" s="50"/>
      <c r="S393" s="50"/>
      <c r="T393" s="44"/>
      <c r="U393" s="44"/>
    </row>
    <row r="394" spans="1:21" x14ac:dyDescent="0.3">
      <c r="A394" s="37" t="s">
        <v>122</v>
      </c>
      <c r="B394" s="38" t="s">
        <v>1134</v>
      </c>
      <c r="C394" s="46" t="s">
        <v>933</v>
      </c>
      <c r="D394" s="47" t="s">
        <v>3786</v>
      </c>
      <c r="E394" s="48" t="s">
        <v>3787</v>
      </c>
      <c r="F394" s="48" t="s">
        <v>4880</v>
      </c>
      <c r="G394" s="166" t="str">
        <f t="shared" si="220"/>
        <v>zhuangu</v>
      </c>
      <c r="H394" s="159" t="str">
        <f t="shared" si="220"/>
        <v>džu̯ángu</v>
      </c>
      <c r="I394" s="159" t="str">
        <f t="shared" si="220"/>
        <v>džu̯angu</v>
      </c>
      <c r="J394" s="73" t="s">
        <v>5944</v>
      </c>
      <c r="K394" s="141" t="s">
        <v>5945</v>
      </c>
      <c r="L394" s="141" t="s">
        <v>5946</v>
      </c>
      <c r="M394" s="46"/>
      <c r="N394" s="164"/>
      <c r="O394" s="46"/>
      <c r="P394" s="46"/>
      <c r="Q394" s="37"/>
      <c r="R394" s="50"/>
      <c r="S394" s="50"/>
      <c r="T394" s="44"/>
      <c r="U394" s="44"/>
    </row>
    <row r="395" spans="1:21" ht="14.4" x14ac:dyDescent="0.3">
      <c r="A395" s="57" t="s">
        <v>421</v>
      </c>
      <c r="B395" s="58" t="s">
        <v>809</v>
      </c>
      <c r="C395" s="58" t="s">
        <v>1028</v>
      </c>
      <c r="D395" s="59" t="s">
        <v>4316</v>
      </c>
      <c r="E395" s="139" t="s">
        <v>4317</v>
      </c>
      <c r="F395" s="139" t="s">
        <v>4895</v>
      </c>
      <c r="G395" s="166" t="str">
        <f t="shared" ref="G395:I396" si="221">_xlfn.CONCAT(A395,"u")</f>
        <v>zhuiu</v>
      </c>
      <c r="H395" s="159" t="str">
        <f t="shared" si="221"/>
        <v>džu̯êju</v>
      </c>
      <c r="I395" s="159" t="str">
        <f t="shared" si="221"/>
        <v>džu̯eju</v>
      </c>
      <c r="J395" s="142" t="s">
        <v>5368</v>
      </c>
      <c r="K395" s="143" t="s">
        <v>5145</v>
      </c>
      <c r="L395" s="143" t="s">
        <v>5146</v>
      </c>
      <c r="M395" s="58"/>
      <c r="N395" s="165"/>
      <c r="O395" s="58"/>
      <c r="P395" s="58"/>
      <c r="Q395" s="58"/>
      <c r="R395" s="58"/>
      <c r="S395" s="58"/>
      <c r="T395" s="44"/>
      <c r="U395" s="44"/>
    </row>
    <row r="396" spans="1:21" x14ac:dyDescent="0.3">
      <c r="A396" s="37" t="s">
        <v>422</v>
      </c>
      <c r="B396" s="38" t="s">
        <v>606</v>
      </c>
      <c r="C396" s="46" t="s">
        <v>1063</v>
      </c>
      <c r="D396" s="47" t="s">
        <v>3794</v>
      </c>
      <c r="E396" s="48" t="s">
        <v>2163</v>
      </c>
      <c r="F396" s="48" t="s">
        <v>4965</v>
      </c>
      <c r="G396" s="166" t="str">
        <f t="shared" si="221"/>
        <v>zhunu</v>
      </c>
      <c r="H396" s="159" t="str">
        <f t="shared" si="221"/>
        <v>džúnu</v>
      </c>
      <c r="I396" s="159" t="str">
        <f t="shared" si="221"/>
        <v>džunu</v>
      </c>
      <c r="J396" s="73" t="s">
        <v>5690</v>
      </c>
      <c r="K396" s="141" t="s">
        <v>5490</v>
      </c>
      <c r="L396" s="141" t="s">
        <v>5491</v>
      </c>
      <c r="M396" s="46"/>
      <c r="N396" s="164"/>
      <c r="O396" s="46"/>
      <c r="P396" s="46"/>
      <c r="Q396" s="37"/>
      <c r="R396" s="50"/>
      <c r="S396" s="50"/>
      <c r="T396" s="44"/>
      <c r="U396" s="44"/>
    </row>
    <row r="397" spans="1:21" x14ac:dyDescent="0.3">
      <c r="A397" s="37" t="s">
        <v>423</v>
      </c>
      <c r="B397" s="38" t="s">
        <v>810</v>
      </c>
      <c r="C397" s="46" t="s">
        <v>1113</v>
      </c>
      <c r="D397" s="47" t="s">
        <v>3798</v>
      </c>
      <c r="E397" s="48" t="s">
        <v>3799</v>
      </c>
      <c r="F397" s="48" t="s">
        <v>4952</v>
      </c>
      <c r="G397" s="166" t="str">
        <f t="shared" ref="G397:G398" si="222">_xlfn.CONCAT(A397,"ju")</f>
        <v>zhuoju</v>
      </c>
      <c r="H397" s="159" t="str">
        <f t="shared" ref="H397:H398" si="223">_xlfn.CONCAT(B397,"ju")</f>
        <v>džu̯óju</v>
      </c>
      <c r="I397" s="159" t="str">
        <f t="shared" ref="I397:I398" si="224">_xlfn.CONCAT(C397,"ju")</f>
        <v>džu̯oju</v>
      </c>
      <c r="J397" s="73" t="s">
        <v>5369</v>
      </c>
      <c r="K397" s="141" t="s">
        <v>5370</v>
      </c>
      <c r="L397" s="141" t="s">
        <v>5371</v>
      </c>
      <c r="M397" s="46"/>
      <c r="N397" s="164"/>
      <c r="O397" s="46"/>
      <c r="P397" s="46"/>
      <c r="Q397" s="37"/>
      <c r="R397" s="50"/>
      <c r="S397" s="50"/>
      <c r="T397" s="44"/>
      <c r="U397" s="44"/>
    </row>
    <row r="398" spans="1:21" x14ac:dyDescent="0.3">
      <c r="A398" s="37" t="s">
        <v>14</v>
      </c>
      <c r="B398" s="38" t="s">
        <v>811</v>
      </c>
      <c r="C398" s="46" t="s">
        <v>1042</v>
      </c>
      <c r="D398" s="47" t="s">
        <v>3806</v>
      </c>
      <c r="E398" s="48" t="s">
        <v>3807</v>
      </c>
      <c r="F398" s="48" t="s">
        <v>4938</v>
      </c>
      <c r="G398" s="166" t="str">
        <f t="shared" si="222"/>
        <v>ziju</v>
      </c>
      <c r="H398" s="159" t="str">
        <f t="shared" si="223"/>
        <v>dzíju</v>
      </c>
      <c r="I398" s="159" t="str">
        <f t="shared" si="224"/>
        <v>dziju</v>
      </c>
      <c r="J398" s="73" t="s">
        <v>5372</v>
      </c>
      <c r="K398" s="141" t="s">
        <v>5373</v>
      </c>
      <c r="L398" s="141" t="s">
        <v>5374</v>
      </c>
      <c r="M398" s="46"/>
      <c r="N398" s="164"/>
      <c r="O398" s="46"/>
      <c r="P398" s="46"/>
      <c r="Q398" s="37"/>
      <c r="R398" s="50"/>
      <c r="S398" s="50"/>
      <c r="T398" s="44"/>
      <c r="U398" s="44"/>
    </row>
    <row r="399" spans="1:21" x14ac:dyDescent="0.3">
      <c r="A399" s="37" t="s">
        <v>312</v>
      </c>
      <c r="B399" s="38" t="s">
        <v>934</v>
      </c>
      <c r="C399" s="46" t="s">
        <v>483</v>
      </c>
      <c r="D399" s="47" t="s">
        <v>3812</v>
      </c>
      <c r="E399" s="48" t="s">
        <v>3813</v>
      </c>
      <c r="F399" s="48" t="s">
        <v>4986</v>
      </c>
      <c r="G399" s="166" t="str">
        <f>_xlfn.CONCAT(A399,"u")</f>
        <v>zongu</v>
      </c>
      <c r="H399" s="159" t="str">
        <f>_xlfn.CONCAT(B399,"u")</f>
        <v>dzúngu</v>
      </c>
      <c r="I399" s="159" t="str">
        <f>_xlfn.CONCAT(C399,"u")</f>
        <v>dzungu</v>
      </c>
      <c r="J399" s="73" t="s">
        <v>5947</v>
      </c>
      <c r="K399" s="141" t="s">
        <v>5948</v>
      </c>
      <c r="L399" s="141" t="s">
        <v>5949</v>
      </c>
      <c r="M399" s="46"/>
      <c r="N399" s="164"/>
      <c r="O399" s="46"/>
      <c r="P399" s="46"/>
      <c r="Q399" s="37"/>
      <c r="R399" s="50"/>
      <c r="S399" s="50"/>
      <c r="T399" s="44"/>
      <c r="U399" s="44"/>
    </row>
    <row r="400" spans="1:21" x14ac:dyDescent="0.3">
      <c r="A400" s="63" t="s">
        <v>424</v>
      </c>
      <c r="B400" s="38" t="s">
        <v>813</v>
      </c>
      <c r="C400" s="46" t="s">
        <v>1099</v>
      </c>
      <c r="D400" s="47" t="s">
        <v>3820</v>
      </c>
      <c r="E400" s="48" t="s">
        <v>3821</v>
      </c>
      <c r="F400" s="48" t="s">
        <v>5007</v>
      </c>
      <c r="G400" s="166" t="str">
        <f>_xlfn.CONCAT(A400,"u")</f>
        <v>zouu</v>
      </c>
      <c r="H400" s="159" t="str">
        <f>_xlfn.CONCAT(LEFT(E400,LEN(E400)-1),"u")</f>
        <v>dzôvu</v>
      </c>
      <c r="I400" s="159" t="str">
        <f>_xlfn.CONCAT(LEFT(F400,LEN(F400)-1),"u")</f>
        <v>dzovu</v>
      </c>
      <c r="J400" s="73" t="s">
        <v>5691</v>
      </c>
      <c r="K400" s="141" t="s">
        <v>5692</v>
      </c>
      <c r="L400" s="141" t="s">
        <v>6037</v>
      </c>
      <c r="M400" s="46"/>
      <c r="N400" s="164"/>
      <c r="O400" s="46"/>
      <c r="P400" s="46"/>
      <c r="Q400" s="37"/>
      <c r="R400" s="50"/>
      <c r="S400" s="50"/>
      <c r="T400" s="44"/>
      <c r="U400" s="44"/>
    </row>
    <row r="401" spans="1:21" x14ac:dyDescent="0.3">
      <c r="A401" s="37" t="s">
        <v>161</v>
      </c>
      <c r="B401" s="38" t="s">
        <v>814</v>
      </c>
      <c r="C401" s="46" t="s">
        <v>484</v>
      </c>
      <c r="D401" s="47" t="s">
        <v>3828</v>
      </c>
      <c r="E401" s="48" t="s">
        <v>3829</v>
      </c>
      <c r="F401" s="48" t="s">
        <v>4987</v>
      </c>
      <c r="G401" s="166" t="str">
        <f>_xlfn.CONCAT(A401,"ju")</f>
        <v>zuju</v>
      </c>
      <c r="H401" s="159" t="str">
        <f>_xlfn.CONCAT(B401,"ju")</f>
        <v>dzúju</v>
      </c>
      <c r="I401" s="159" t="str">
        <f>_xlfn.CONCAT(C401,"ju")</f>
        <v>dzuju</v>
      </c>
      <c r="J401" s="73" t="s">
        <v>5375</v>
      </c>
      <c r="K401" s="141" t="s">
        <v>5376</v>
      </c>
      <c r="L401" s="141" t="s">
        <v>5377</v>
      </c>
      <c r="M401" s="46"/>
      <c r="N401" s="164"/>
      <c r="O401" s="46"/>
      <c r="P401" s="46"/>
      <c r="Q401" s="37"/>
      <c r="R401" s="50"/>
      <c r="S401" s="50"/>
      <c r="T401" s="44"/>
      <c r="U401" s="44"/>
    </row>
    <row r="402" spans="1:21" x14ac:dyDescent="0.3">
      <c r="A402" s="37" t="s">
        <v>425</v>
      </c>
      <c r="B402" s="38" t="s">
        <v>815</v>
      </c>
      <c r="C402" s="46" t="s">
        <v>875</v>
      </c>
      <c r="D402" s="47" t="s">
        <v>3834</v>
      </c>
      <c r="E402" s="48" t="s">
        <v>3835</v>
      </c>
      <c r="F402" s="48" t="s">
        <v>4881</v>
      </c>
      <c r="G402" s="166" t="str">
        <f t="shared" ref="G402:I404" si="225">_xlfn.CONCAT(A402,"u")</f>
        <v>zuanu</v>
      </c>
      <c r="H402" s="159" t="str">
        <f t="shared" si="225"/>
        <v>dzu̯ánu</v>
      </c>
      <c r="I402" s="159" t="str">
        <f t="shared" si="225"/>
        <v>dzu̯anu</v>
      </c>
      <c r="J402" s="73" t="s">
        <v>5693</v>
      </c>
      <c r="K402" s="141" t="s">
        <v>5694</v>
      </c>
      <c r="L402" s="141" t="s">
        <v>5747</v>
      </c>
      <c r="M402" s="46"/>
      <c r="N402" s="164"/>
      <c r="O402" s="46"/>
      <c r="P402" s="46"/>
      <c r="Q402" s="37"/>
      <c r="R402" s="50"/>
      <c r="S402" s="50"/>
      <c r="T402" s="44"/>
      <c r="U402" s="44"/>
    </row>
    <row r="403" spans="1:21" ht="14.4" x14ac:dyDescent="0.3">
      <c r="A403" s="57" t="s">
        <v>426</v>
      </c>
      <c r="B403" s="58" t="s">
        <v>816</v>
      </c>
      <c r="C403" s="58" t="s">
        <v>1029</v>
      </c>
      <c r="D403" s="59" t="s">
        <v>4324</v>
      </c>
      <c r="E403" s="139" t="s">
        <v>4325</v>
      </c>
      <c r="F403" s="139" t="s">
        <v>4925</v>
      </c>
      <c r="G403" s="166" t="str">
        <f t="shared" si="225"/>
        <v>zuiu</v>
      </c>
      <c r="H403" s="159" t="str">
        <f t="shared" si="225"/>
        <v>dzu̯êju</v>
      </c>
      <c r="I403" s="159" t="str">
        <f t="shared" si="225"/>
        <v>dzu̯eju</v>
      </c>
      <c r="J403" s="142" t="s">
        <v>5378</v>
      </c>
      <c r="K403" s="143" t="s">
        <v>5379</v>
      </c>
      <c r="L403" s="143" t="s">
        <v>5380</v>
      </c>
      <c r="M403" s="58"/>
      <c r="N403" s="165"/>
      <c r="O403" s="58"/>
      <c r="P403" s="58"/>
      <c r="Q403" s="58"/>
      <c r="R403" s="58"/>
      <c r="S403" s="58"/>
      <c r="T403" s="44"/>
      <c r="U403" s="44"/>
    </row>
    <row r="404" spans="1:21" x14ac:dyDescent="0.3">
      <c r="A404" s="37" t="s">
        <v>427</v>
      </c>
      <c r="B404" s="38" t="s">
        <v>817</v>
      </c>
      <c r="C404" s="46" t="s">
        <v>1080</v>
      </c>
      <c r="D404" s="47" t="s">
        <v>3842</v>
      </c>
      <c r="E404" s="48" t="s">
        <v>3843</v>
      </c>
      <c r="F404" s="48" t="s">
        <v>4988</v>
      </c>
      <c r="G404" s="166" t="str">
        <f t="shared" si="225"/>
        <v>zunu</v>
      </c>
      <c r="H404" s="159" t="str">
        <f t="shared" si="225"/>
        <v>dzúnu</v>
      </c>
      <c r="I404" s="159" t="str">
        <f t="shared" si="225"/>
        <v>dzunu</v>
      </c>
      <c r="J404" s="73" t="s">
        <v>5695</v>
      </c>
      <c r="K404" s="141" t="s">
        <v>5696</v>
      </c>
      <c r="L404" s="141" t="s">
        <v>5697</v>
      </c>
      <c r="M404" s="46"/>
      <c r="N404" s="164"/>
      <c r="O404" s="46"/>
      <c r="P404" s="46"/>
      <c r="Q404" s="37"/>
      <c r="R404" s="50"/>
      <c r="S404" s="50"/>
      <c r="T404" s="44"/>
      <c r="U404" s="44"/>
    </row>
    <row r="405" spans="1:21" x14ac:dyDescent="0.3">
      <c r="A405" s="37" t="s">
        <v>428</v>
      </c>
      <c r="B405" s="38" t="s">
        <v>818</v>
      </c>
      <c r="C405" s="46" t="s">
        <v>1114</v>
      </c>
      <c r="D405" s="47" t="s">
        <v>3850</v>
      </c>
      <c r="E405" s="48" t="s">
        <v>3851</v>
      </c>
      <c r="F405" s="48" t="s">
        <v>4953</v>
      </c>
      <c r="G405" s="166" t="str">
        <f>_xlfn.CONCAT(A405,"ju")</f>
        <v>zuoju</v>
      </c>
      <c r="H405" s="159" t="str">
        <f>_xlfn.CONCAT(B405,"ju")</f>
        <v>dzu̯óju</v>
      </c>
      <c r="I405" s="159" t="str">
        <f>_xlfn.CONCAT(C405,"ju")</f>
        <v>dzu̯oju</v>
      </c>
      <c r="J405" s="73" t="s">
        <v>5381</v>
      </c>
      <c r="K405" s="141" t="s">
        <v>5382</v>
      </c>
      <c r="L405" s="141" t="s">
        <v>5383</v>
      </c>
      <c r="M405" s="46"/>
      <c r="N405" s="164"/>
      <c r="O405" s="46"/>
      <c r="P405" s="46"/>
      <c r="Q405" s="37"/>
      <c r="R405" s="50"/>
      <c r="S405" s="50"/>
      <c r="T405" s="44"/>
      <c r="U405" s="44"/>
    </row>
    <row r="406" spans="1:21" x14ac:dyDescent="0.3">
      <c r="A406" s="44"/>
      <c r="B406" s="70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2"/>
      <c r="R406" s="44"/>
      <c r="S406" s="44"/>
      <c r="T406" s="44"/>
      <c r="U406" s="44"/>
    </row>
    <row r="407" spans="1:21" x14ac:dyDescent="0.3">
      <c r="A407" s="44"/>
      <c r="B407" s="70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2"/>
      <c r="R407" s="44"/>
      <c r="S407" s="44"/>
      <c r="T407" s="44"/>
      <c r="U407" s="44"/>
    </row>
    <row r="408" spans="1:21" x14ac:dyDescent="0.3">
      <c r="A408" s="44"/>
      <c r="B408" s="70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2"/>
      <c r="R408" s="44"/>
      <c r="S408" s="44"/>
      <c r="T408" s="44"/>
      <c r="U408" s="44"/>
    </row>
    <row r="409" spans="1:21" x14ac:dyDescent="0.3">
      <c r="A409" s="44"/>
      <c r="B409" s="70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2"/>
      <c r="R409" s="44"/>
      <c r="S409" s="44"/>
      <c r="T409" s="44"/>
      <c r="U409" s="44"/>
    </row>
    <row r="410" spans="1:21" x14ac:dyDescent="0.3">
      <c r="A410" s="44"/>
      <c r="B410" s="70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2"/>
      <c r="R410" s="44"/>
      <c r="S410" s="44"/>
      <c r="T410" s="44"/>
      <c r="U410" s="44"/>
    </row>
    <row r="411" spans="1:21" x14ac:dyDescent="0.3">
      <c r="A411" s="44"/>
      <c r="B411" s="70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2"/>
      <c r="R411" s="44"/>
      <c r="S411" s="44"/>
      <c r="T411" s="44"/>
      <c r="U411" s="44"/>
    </row>
    <row r="412" spans="1:21" x14ac:dyDescent="0.3">
      <c r="A412" s="44"/>
      <c r="B412" s="70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2"/>
      <c r="R412" s="44"/>
      <c r="S412" s="44"/>
      <c r="T412" s="44"/>
      <c r="U412" s="44"/>
    </row>
    <row r="413" spans="1:21" x14ac:dyDescent="0.3">
      <c r="A413" s="44"/>
      <c r="B413" s="70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2"/>
      <c r="R413" s="44"/>
      <c r="S413" s="44"/>
      <c r="T413" s="44"/>
      <c r="U413" s="44"/>
    </row>
    <row r="414" spans="1:21" x14ac:dyDescent="0.3">
      <c r="A414" s="44"/>
      <c r="B414" s="70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2"/>
      <c r="R414" s="44"/>
      <c r="S414" s="44"/>
      <c r="T414" s="44"/>
      <c r="U414" s="44"/>
    </row>
    <row r="415" spans="1:21" x14ac:dyDescent="0.3">
      <c r="A415" s="44"/>
      <c r="B415" s="70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2"/>
      <c r="R415" s="44"/>
      <c r="S415" s="44"/>
      <c r="T415" s="44"/>
      <c r="U415" s="44"/>
    </row>
    <row r="416" spans="1:21" x14ac:dyDescent="0.3">
      <c r="A416" s="44"/>
      <c r="B416" s="70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2"/>
      <c r="R416" s="44"/>
      <c r="S416" s="44"/>
      <c r="T416" s="44"/>
      <c r="U416" s="44"/>
    </row>
    <row r="417" spans="1:21" x14ac:dyDescent="0.3">
      <c r="A417" s="44"/>
      <c r="B417" s="70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2"/>
      <c r="R417" s="44"/>
      <c r="S417" s="44"/>
      <c r="T417" s="44"/>
      <c r="U417" s="44"/>
    </row>
    <row r="418" spans="1:21" x14ac:dyDescent="0.3">
      <c r="A418" s="44"/>
      <c r="B418" s="70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2"/>
      <c r="R418" s="44"/>
      <c r="S418" s="44"/>
      <c r="T418" s="44"/>
      <c r="U418" s="44"/>
    </row>
    <row r="419" spans="1:21" x14ac:dyDescent="0.3">
      <c r="A419" s="44"/>
      <c r="B419" s="70"/>
      <c r="C419" s="71"/>
      <c r="D419" s="71"/>
      <c r="E419" s="71"/>
      <c r="F419" s="71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2"/>
      <c r="R419" s="44"/>
      <c r="S419" s="44"/>
      <c r="T419" s="44"/>
      <c r="U419" s="44"/>
    </row>
    <row r="420" spans="1:21" x14ac:dyDescent="0.3">
      <c r="A420" s="44"/>
      <c r="B420" s="70"/>
      <c r="C420" s="71"/>
      <c r="D420" s="71"/>
      <c r="E420" s="71"/>
      <c r="F420" s="71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2"/>
      <c r="R420" s="44"/>
      <c r="S420" s="44"/>
      <c r="T420" s="44"/>
      <c r="U420" s="44"/>
    </row>
    <row r="421" spans="1:21" x14ac:dyDescent="0.3">
      <c r="A421" s="44"/>
      <c r="B421" s="70"/>
      <c r="C421" s="71"/>
      <c r="D421" s="71"/>
      <c r="E421" s="71"/>
      <c r="F421" s="71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2"/>
      <c r="R421" s="44"/>
      <c r="S421" s="44"/>
      <c r="T421" s="44"/>
      <c r="U421" s="44"/>
    </row>
    <row r="422" spans="1:21" x14ac:dyDescent="0.3">
      <c r="A422" s="44"/>
      <c r="B422" s="70"/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2"/>
      <c r="R422" s="44"/>
      <c r="S422" s="44"/>
      <c r="T422" s="44"/>
      <c r="U422" s="44"/>
    </row>
    <row r="423" spans="1:21" x14ac:dyDescent="0.3">
      <c r="A423" s="44"/>
      <c r="B423" s="70"/>
      <c r="C423" s="71"/>
      <c r="D423" s="71"/>
      <c r="E423" s="71"/>
      <c r="F423" s="71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2"/>
      <c r="R423" s="44"/>
      <c r="S423" s="44"/>
      <c r="T423" s="44"/>
      <c r="U423" s="44"/>
    </row>
    <row r="424" spans="1:21" x14ac:dyDescent="0.3">
      <c r="A424" s="44"/>
      <c r="B424" s="70"/>
      <c r="C424" s="71"/>
      <c r="D424" s="71"/>
      <c r="E424" s="71"/>
      <c r="F424" s="71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2"/>
      <c r="R424" s="44"/>
      <c r="S424" s="44"/>
      <c r="T424" s="44"/>
      <c r="U424" s="44"/>
    </row>
    <row r="425" spans="1:21" x14ac:dyDescent="0.3">
      <c r="A425" s="44"/>
      <c r="B425" s="70"/>
      <c r="C425" s="71"/>
      <c r="D425" s="71"/>
      <c r="E425" s="71"/>
      <c r="F425" s="71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2"/>
      <c r="R425" s="44"/>
      <c r="S425" s="44"/>
      <c r="T425" s="44"/>
      <c r="U425" s="44"/>
    </row>
    <row r="426" spans="1:21" x14ac:dyDescent="0.3">
      <c r="A426" s="44"/>
      <c r="B426" s="70"/>
      <c r="C426" s="71"/>
      <c r="D426" s="71"/>
      <c r="E426" s="71"/>
      <c r="F426" s="71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2"/>
      <c r="R426" s="44"/>
      <c r="S426" s="44"/>
      <c r="T426" s="44"/>
      <c r="U426" s="44"/>
    </row>
    <row r="427" spans="1:21" x14ac:dyDescent="0.3">
      <c r="A427" s="44"/>
      <c r="B427" s="70"/>
      <c r="C427" s="71"/>
      <c r="D427" s="71"/>
      <c r="E427" s="71"/>
      <c r="F427" s="71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2"/>
      <c r="R427" s="44"/>
      <c r="S427" s="44"/>
      <c r="T427" s="44"/>
      <c r="U427" s="44"/>
    </row>
    <row r="428" spans="1:21" x14ac:dyDescent="0.3">
      <c r="A428" s="44"/>
      <c r="B428" s="70"/>
      <c r="C428" s="71"/>
      <c r="D428" s="71"/>
      <c r="E428" s="71"/>
      <c r="F428" s="71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2"/>
      <c r="R428" s="44"/>
      <c r="S428" s="44"/>
      <c r="T428" s="44"/>
      <c r="U428" s="44"/>
    </row>
    <row r="429" spans="1:21" x14ac:dyDescent="0.3">
      <c r="A429" s="44"/>
      <c r="B429" s="70"/>
      <c r="C429" s="71"/>
      <c r="D429" s="71"/>
      <c r="E429" s="71"/>
      <c r="F429" s="71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2"/>
      <c r="R429" s="44"/>
      <c r="S429" s="44"/>
      <c r="T429" s="44"/>
      <c r="U429" s="44"/>
    </row>
    <row r="430" spans="1:21" x14ac:dyDescent="0.3">
      <c r="A430" s="44"/>
      <c r="B430" s="70"/>
      <c r="C430" s="71"/>
      <c r="D430" s="71"/>
      <c r="E430" s="71"/>
      <c r="F430" s="71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2"/>
      <c r="R430" s="44"/>
      <c r="S430" s="44"/>
      <c r="T430" s="44"/>
      <c r="U430" s="44"/>
    </row>
    <row r="431" spans="1:21" x14ac:dyDescent="0.3">
      <c r="A431" s="44"/>
      <c r="B431" s="70"/>
      <c r="C431" s="71"/>
      <c r="D431" s="71"/>
      <c r="E431" s="71"/>
      <c r="F431" s="71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2"/>
      <c r="R431" s="44"/>
      <c r="S431" s="44"/>
      <c r="T431" s="44"/>
      <c r="U431" s="44"/>
    </row>
    <row r="432" spans="1:21" x14ac:dyDescent="0.3">
      <c r="A432" s="44"/>
      <c r="B432" s="70"/>
      <c r="C432" s="71"/>
      <c r="D432" s="71"/>
      <c r="E432" s="71"/>
      <c r="F432" s="71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2"/>
      <c r="R432" s="44"/>
      <c r="S432" s="44"/>
      <c r="T432" s="44"/>
      <c r="U432" s="44"/>
    </row>
    <row r="433" spans="1:21" x14ac:dyDescent="0.3">
      <c r="A433" s="44"/>
      <c r="B433" s="70"/>
      <c r="C433" s="71"/>
      <c r="D433" s="71"/>
      <c r="E433" s="71"/>
      <c r="F433" s="71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2"/>
      <c r="R433" s="44"/>
      <c r="S433" s="44"/>
      <c r="T433" s="44"/>
      <c r="U433" s="44"/>
    </row>
    <row r="434" spans="1:21" x14ac:dyDescent="0.3">
      <c r="A434" s="44"/>
      <c r="B434" s="70"/>
      <c r="C434" s="71"/>
      <c r="D434" s="71"/>
      <c r="E434" s="71"/>
      <c r="F434" s="71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2"/>
      <c r="R434" s="44"/>
      <c r="S434" s="44"/>
      <c r="T434" s="44"/>
      <c r="U434" s="44"/>
    </row>
    <row r="435" spans="1:21" x14ac:dyDescent="0.3">
      <c r="A435" s="44"/>
      <c r="B435" s="70"/>
      <c r="C435" s="71"/>
      <c r="D435" s="71"/>
      <c r="E435" s="71"/>
      <c r="F435" s="71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2"/>
      <c r="R435" s="44"/>
      <c r="S435" s="44"/>
      <c r="T435" s="44"/>
      <c r="U435" s="44"/>
    </row>
    <row r="436" spans="1:21" x14ac:dyDescent="0.3">
      <c r="A436" s="44"/>
      <c r="B436" s="70"/>
      <c r="C436" s="71"/>
      <c r="D436" s="71"/>
      <c r="E436" s="71"/>
      <c r="F436" s="71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2"/>
      <c r="R436" s="44"/>
      <c r="S436" s="44"/>
      <c r="T436" s="44"/>
      <c r="U436" s="44"/>
    </row>
    <row r="437" spans="1:21" x14ac:dyDescent="0.3">
      <c r="A437" s="44"/>
      <c r="B437" s="70"/>
      <c r="C437" s="71"/>
      <c r="D437" s="71"/>
      <c r="E437" s="71"/>
      <c r="F437" s="71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2"/>
      <c r="R437" s="44"/>
      <c r="S437" s="44"/>
      <c r="T437" s="44"/>
      <c r="U437" s="44"/>
    </row>
    <row r="438" spans="1:21" x14ac:dyDescent="0.3">
      <c r="A438" s="44"/>
      <c r="B438" s="70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2"/>
      <c r="R438" s="44"/>
      <c r="S438" s="44"/>
      <c r="T438" s="44"/>
      <c r="U438" s="44"/>
    </row>
    <row r="439" spans="1:21" x14ac:dyDescent="0.3">
      <c r="A439" s="44"/>
      <c r="B439" s="70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2"/>
      <c r="R439" s="44"/>
      <c r="S439" s="44"/>
      <c r="T439" s="44"/>
      <c r="U439" s="44"/>
    </row>
    <row r="440" spans="1:21" x14ac:dyDescent="0.3">
      <c r="A440" s="44"/>
      <c r="B440" s="70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2"/>
      <c r="R440" s="44"/>
      <c r="S440" s="44"/>
      <c r="T440" s="44"/>
      <c r="U440" s="44"/>
    </row>
    <row r="441" spans="1:21" x14ac:dyDescent="0.3">
      <c r="A441" s="44"/>
      <c r="B441" s="70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2"/>
      <c r="R441" s="44"/>
      <c r="S441" s="44"/>
      <c r="T441" s="44"/>
      <c r="U441" s="44"/>
    </row>
    <row r="442" spans="1:21" x14ac:dyDescent="0.3">
      <c r="A442" s="44"/>
      <c r="B442" s="70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2"/>
      <c r="R442" s="44"/>
      <c r="S442" s="44"/>
      <c r="T442" s="44"/>
      <c r="U442" s="44"/>
    </row>
    <row r="443" spans="1:21" x14ac:dyDescent="0.3">
      <c r="A443" s="44"/>
      <c r="B443" s="70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2"/>
      <c r="R443" s="44"/>
      <c r="S443" s="44"/>
      <c r="T443" s="44"/>
      <c r="U443" s="44"/>
    </row>
    <row r="444" spans="1:21" x14ac:dyDescent="0.3">
      <c r="A444" s="44"/>
      <c r="B444" s="70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2"/>
      <c r="R444" s="44"/>
      <c r="S444" s="44"/>
      <c r="T444" s="44"/>
      <c r="U444" s="44"/>
    </row>
    <row r="445" spans="1:21" x14ac:dyDescent="0.3">
      <c r="A445" s="44"/>
      <c r="B445" s="70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2"/>
      <c r="R445" s="44"/>
      <c r="S445" s="44"/>
      <c r="T445" s="44"/>
      <c r="U445" s="44"/>
    </row>
    <row r="446" spans="1:21" x14ac:dyDescent="0.3">
      <c r="A446" s="44"/>
      <c r="B446" s="70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2"/>
      <c r="R446" s="44"/>
      <c r="S446" s="44"/>
      <c r="T446" s="44"/>
      <c r="U446" s="44"/>
    </row>
    <row r="447" spans="1:21" x14ac:dyDescent="0.3">
      <c r="A447" s="44"/>
      <c r="B447" s="70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2"/>
      <c r="R447" s="44"/>
      <c r="S447" s="44"/>
      <c r="T447" s="44"/>
      <c r="U447" s="44"/>
    </row>
    <row r="448" spans="1:21" x14ac:dyDescent="0.3">
      <c r="A448" s="44"/>
      <c r="B448" s="70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2"/>
      <c r="R448" s="44"/>
      <c r="S448" s="44"/>
      <c r="T448" s="44"/>
      <c r="U448" s="44"/>
    </row>
    <row r="449" spans="1:21" x14ac:dyDescent="0.3">
      <c r="A449" s="44"/>
      <c r="B449" s="70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2"/>
      <c r="R449" s="44"/>
      <c r="S449" s="44"/>
      <c r="T449" s="44"/>
      <c r="U449" s="44"/>
    </row>
    <row r="450" spans="1:21" x14ac:dyDescent="0.3">
      <c r="A450" s="44"/>
      <c r="B450" s="70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2"/>
      <c r="R450" s="44"/>
      <c r="S450" s="44"/>
      <c r="T450" s="44"/>
      <c r="U450" s="44"/>
    </row>
    <row r="451" spans="1:21" x14ac:dyDescent="0.3">
      <c r="A451" s="44"/>
      <c r="B451" s="70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2"/>
      <c r="R451" s="44"/>
      <c r="S451" s="44"/>
      <c r="T451" s="44"/>
      <c r="U451" s="44"/>
    </row>
    <row r="452" spans="1:21" x14ac:dyDescent="0.3">
      <c r="A452" s="44"/>
      <c r="B452" s="70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2"/>
      <c r="R452" s="44"/>
      <c r="S452" s="44"/>
      <c r="T452" s="44"/>
      <c r="U452" s="44"/>
    </row>
    <row r="453" spans="1:21" x14ac:dyDescent="0.3">
      <c r="A453" s="44"/>
      <c r="B453" s="70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2"/>
      <c r="R453" s="44"/>
      <c r="S453" s="44"/>
      <c r="T453" s="44"/>
      <c r="U453" s="44"/>
    </row>
    <row r="454" spans="1:21" x14ac:dyDescent="0.3">
      <c r="A454" s="44"/>
      <c r="B454" s="70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2"/>
      <c r="R454" s="44"/>
      <c r="S454" s="44"/>
      <c r="T454" s="44"/>
      <c r="U454" s="44"/>
    </row>
    <row r="455" spans="1:21" x14ac:dyDescent="0.3">
      <c r="A455" s="44"/>
      <c r="B455" s="70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2"/>
      <c r="R455" s="44"/>
      <c r="S455" s="44"/>
      <c r="T455" s="44"/>
      <c r="U455" s="44"/>
    </row>
    <row r="456" spans="1:21" x14ac:dyDescent="0.3">
      <c r="A456" s="44"/>
      <c r="B456" s="70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2"/>
      <c r="R456" s="44"/>
      <c r="S456" s="44"/>
      <c r="T456" s="44"/>
      <c r="U456" s="44"/>
    </row>
    <row r="457" spans="1:21" x14ac:dyDescent="0.3">
      <c r="A457" s="44"/>
      <c r="B457" s="70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2"/>
      <c r="R457" s="44"/>
      <c r="S457" s="44"/>
      <c r="T457" s="44"/>
      <c r="U457" s="44"/>
    </row>
    <row r="458" spans="1:21" x14ac:dyDescent="0.3">
      <c r="A458" s="44"/>
      <c r="B458" s="70"/>
      <c r="C458" s="71"/>
      <c r="D458" s="71"/>
      <c r="E458" s="71"/>
      <c r="F458" s="71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2"/>
      <c r="R458" s="44"/>
      <c r="S458" s="44"/>
      <c r="T458" s="44"/>
      <c r="U458" s="44"/>
    </row>
    <row r="459" spans="1:21" x14ac:dyDescent="0.3">
      <c r="A459" s="44"/>
      <c r="B459" s="70"/>
      <c r="C459" s="71"/>
      <c r="D459" s="71"/>
      <c r="E459" s="71"/>
      <c r="F459" s="71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2"/>
      <c r="R459" s="44"/>
      <c r="S459" s="44"/>
      <c r="T459" s="44"/>
      <c r="U459" s="44"/>
    </row>
    <row r="460" spans="1:21" x14ac:dyDescent="0.3">
      <c r="A460" s="44"/>
      <c r="B460" s="70"/>
      <c r="C460" s="71"/>
      <c r="D460" s="71"/>
      <c r="E460" s="71"/>
      <c r="F460" s="71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2"/>
      <c r="R460" s="44"/>
      <c r="S460" s="44"/>
      <c r="T460" s="44"/>
      <c r="U460" s="44"/>
    </row>
    <row r="461" spans="1:21" x14ac:dyDescent="0.3">
      <c r="A461" s="44"/>
      <c r="B461" s="70"/>
      <c r="C461" s="71"/>
      <c r="D461" s="71"/>
      <c r="E461" s="71"/>
      <c r="F461" s="71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2"/>
      <c r="R461" s="44"/>
      <c r="S461" s="44"/>
      <c r="T461" s="44"/>
      <c r="U461" s="44"/>
    </row>
    <row r="462" spans="1:21" x14ac:dyDescent="0.3">
      <c r="A462" s="44"/>
      <c r="B462" s="70"/>
      <c r="C462" s="71"/>
      <c r="D462" s="71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2"/>
      <c r="R462" s="44"/>
      <c r="S462" s="44"/>
      <c r="T462" s="44"/>
      <c r="U462" s="44"/>
    </row>
    <row r="463" spans="1:21" x14ac:dyDescent="0.3">
      <c r="A463" s="44"/>
      <c r="B463" s="70"/>
      <c r="C463" s="71"/>
      <c r="D463" s="71"/>
      <c r="E463" s="71"/>
      <c r="F463" s="71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2"/>
      <c r="R463" s="44"/>
      <c r="S463" s="44"/>
      <c r="T463" s="44"/>
      <c r="U463" s="44"/>
    </row>
    <row r="464" spans="1:21" x14ac:dyDescent="0.3">
      <c r="A464" s="44"/>
      <c r="B464" s="70"/>
      <c r="C464" s="71"/>
      <c r="D464" s="71"/>
      <c r="E464" s="71"/>
      <c r="F464" s="71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2"/>
      <c r="R464" s="44"/>
      <c r="S464" s="44"/>
      <c r="T464" s="44"/>
      <c r="U464" s="44"/>
    </row>
    <row r="465" spans="1:21" x14ac:dyDescent="0.3">
      <c r="A465" s="44"/>
      <c r="B465" s="70"/>
      <c r="C465" s="71"/>
      <c r="D465" s="71"/>
      <c r="E465" s="71"/>
      <c r="F465" s="71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2"/>
      <c r="R465" s="44"/>
      <c r="S465" s="44"/>
      <c r="T465" s="44"/>
      <c r="U465" s="44"/>
    </row>
    <row r="466" spans="1:21" x14ac:dyDescent="0.3">
      <c r="A466" s="44"/>
      <c r="B466" s="70"/>
      <c r="C466" s="71"/>
      <c r="D466" s="71"/>
      <c r="E466" s="71"/>
      <c r="F466" s="71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2"/>
      <c r="R466" s="44"/>
      <c r="S466" s="44"/>
      <c r="T466" s="44"/>
      <c r="U466" s="44"/>
    </row>
    <row r="467" spans="1:21" x14ac:dyDescent="0.3">
      <c r="A467" s="44"/>
      <c r="B467" s="70"/>
      <c r="C467" s="71"/>
      <c r="D467" s="71"/>
      <c r="E467" s="71"/>
      <c r="F467" s="71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2"/>
      <c r="R467" s="44"/>
      <c r="S467" s="44"/>
      <c r="T467" s="44"/>
      <c r="U467" s="44"/>
    </row>
    <row r="468" spans="1:21" x14ac:dyDescent="0.3">
      <c r="A468" s="44"/>
      <c r="B468" s="70"/>
      <c r="C468" s="71"/>
      <c r="D468" s="71"/>
      <c r="E468" s="71"/>
      <c r="F468" s="71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2"/>
      <c r="R468" s="44"/>
      <c r="S468" s="44"/>
      <c r="T468" s="44"/>
      <c r="U468" s="44"/>
    </row>
    <row r="469" spans="1:21" x14ac:dyDescent="0.3">
      <c r="A469" s="44"/>
      <c r="B469" s="70"/>
      <c r="C469" s="71"/>
      <c r="D469" s="71"/>
      <c r="E469" s="71"/>
      <c r="F469" s="71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2"/>
      <c r="R469" s="44"/>
      <c r="S469" s="44"/>
      <c r="T469" s="44"/>
      <c r="U469" s="44"/>
    </row>
    <row r="470" spans="1:21" x14ac:dyDescent="0.3">
      <c r="A470" s="44"/>
      <c r="B470" s="70"/>
      <c r="C470" s="71"/>
      <c r="D470" s="71"/>
      <c r="E470" s="71"/>
      <c r="F470" s="71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2"/>
      <c r="R470" s="44"/>
      <c r="S470" s="44"/>
      <c r="T470" s="44"/>
      <c r="U470" s="44"/>
    </row>
    <row r="471" spans="1:21" x14ac:dyDescent="0.3">
      <c r="A471" s="44"/>
      <c r="B471" s="70"/>
      <c r="C471" s="71"/>
      <c r="D471" s="71"/>
      <c r="E471" s="71"/>
      <c r="F471" s="71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2"/>
      <c r="R471" s="44"/>
      <c r="S471" s="44"/>
      <c r="T471" s="44"/>
      <c r="U471" s="44"/>
    </row>
    <row r="472" spans="1:21" x14ac:dyDescent="0.3">
      <c r="A472" s="44"/>
      <c r="B472" s="70"/>
      <c r="C472" s="71"/>
      <c r="D472" s="71"/>
      <c r="E472" s="71"/>
      <c r="F472" s="71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2"/>
      <c r="R472" s="44"/>
      <c r="S472" s="44"/>
      <c r="T472" s="44"/>
      <c r="U472" s="44"/>
    </row>
    <row r="473" spans="1:21" x14ac:dyDescent="0.3">
      <c r="A473" s="44"/>
      <c r="B473" s="70"/>
      <c r="C473" s="71"/>
      <c r="D473" s="71"/>
      <c r="E473" s="71"/>
      <c r="F473" s="71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2"/>
      <c r="R473" s="44"/>
      <c r="S473" s="44"/>
      <c r="T473" s="44"/>
      <c r="U473" s="44"/>
    </row>
    <row r="474" spans="1:21" x14ac:dyDescent="0.3">
      <c r="A474" s="44"/>
      <c r="B474" s="70"/>
      <c r="C474" s="71"/>
      <c r="D474" s="71"/>
      <c r="E474" s="71"/>
      <c r="F474" s="71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2"/>
      <c r="R474" s="44"/>
      <c r="S474" s="44"/>
      <c r="T474" s="44"/>
      <c r="U474" s="44"/>
    </row>
    <row r="475" spans="1:21" x14ac:dyDescent="0.3">
      <c r="A475" s="44"/>
      <c r="B475" s="70"/>
      <c r="C475" s="71"/>
      <c r="D475" s="71"/>
      <c r="E475" s="71"/>
      <c r="F475" s="71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2"/>
      <c r="R475" s="44"/>
      <c r="S475" s="44"/>
      <c r="T475" s="44"/>
      <c r="U475" s="44"/>
    </row>
    <row r="476" spans="1:21" x14ac:dyDescent="0.3">
      <c r="A476" s="44"/>
      <c r="B476" s="70"/>
      <c r="C476" s="71"/>
      <c r="D476" s="71"/>
      <c r="E476" s="71"/>
      <c r="F476" s="71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2"/>
      <c r="R476" s="44"/>
      <c r="S476" s="44"/>
      <c r="T476" s="44"/>
      <c r="U476" s="44"/>
    </row>
    <row r="477" spans="1:21" x14ac:dyDescent="0.3">
      <c r="A477" s="44"/>
      <c r="B477" s="70"/>
      <c r="C477" s="71"/>
      <c r="D477" s="71"/>
      <c r="E477" s="71"/>
      <c r="F477" s="71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2"/>
      <c r="R477" s="44"/>
      <c r="S477" s="44"/>
      <c r="T477" s="44"/>
      <c r="U477" s="44"/>
    </row>
    <row r="478" spans="1:21" x14ac:dyDescent="0.3">
      <c r="A478" s="44"/>
      <c r="B478" s="70"/>
      <c r="C478" s="71"/>
      <c r="D478" s="71"/>
      <c r="E478" s="71"/>
      <c r="F478" s="71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2"/>
      <c r="R478" s="44"/>
      <c r="S478" s="44"/>
      <c r="T478" s="44"/>
      <c r="U478" s="44"/>
    </row>
    <row r="479" spans="1:21" x14ac:dyDescent="0.3">
      <c r="A479" s="44"/>
      <c r="B479" s="70"/>
      <c r="C479" s="71"/>
      <c r="D479" s="71"/>
      <c r="E479" s="71"/>
      <c r="F479" s="71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2"/>
      <c r="R479" s="44"/>
      <c r="S479" s="44"/>
      <c r="T479" s="44"/>
      <c r="U479" s="44"/>
    </row>
    <row r="480" spans="1:21" x14ac:dyDescent="0.3">
      <c r="A480" s="44"/>
      <c r="B480" s="70"/>
      <c r="C480" s="71"/>
      <c r="D480" s="71"/>
      <c r="E480" s="71"/>
      <c r="F480" s="71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2"/>
      <c r="R480" s="44"/>
      <c r="S480" s="44"/>
      <c r="T480" s="44"/>
      <c r="U480" s="44"/>
    </row>
    <row r="481" spans="1:21" x14ac:dyDescent="0.3">
      <c r="A481" s="44"/>
      <c r="B481" s="70"/>
      <c r="C481" s="71"/>
      <c r="D481" s="71"/>
      <c r="E481" s="71"/>
      <c r="F481" s="71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2"/>
      <c r="R481" s="44"/>
      <c r="S481" s="44"/>
      <c r="T481" s="44"/>
      <c r="U481" s="44"/>
    </row>
    <row r="482" spans="1:21" x14ac:dyDescent="0.3">
      <c r="A482" s="44"/>
      <c r="B482" s="70"/>
      <c r="C482" s="71"/>
      <c r="D482" s="71"/>
      <c r="E482" s="71"/>
      <c r="F482" s="71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2"/>
      <c r="R482" s="44"/>
      <c r="S482" s="44"/>
      <c r="T482" s="44"/>
      <c r="U482" s="44"/>
    </row>
    <row r="483" spans="1:21" x14ac:dyDescent="0.3">
      <c r="A483" s="44"/>
      <c r="B483" s="70"/>
      <c r="C483" s="71"/>
      <c r="D483" s="71"/>
      <c r="E483" s="71"/>
      <c r="F483" s="71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2"/>
      <c r="R483" s="44"/>
      <c r="S483" s="44"/>
      <c r="T483" s="44"/>
      <c r="U483" s="44"/>
    </row>
    <row r="484" spans="1:21" x14ac:dyDescent="0.3">
      <c r="A484" s="44"/>
      <c r="B484" s="70"/>
      <c r="C484" s="71"/>
      <c r="D484" s="71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2"/>
      <c r="R484" s="44"/>
      <c r="S484" s="44"/>
      <c r="T484" s="44"/>
      <c r="U484" s="44"/>
    </row>
    <row r="485" spans="1:21" x14ac:dyDescent="0.3">
      <c r="A485" s="44"/>
      <c r="B485" s="70"/>
      <c r="C485" s="71"/>
      <c r="D485" s="71"/>
      <c r="E485" s="71"/>
      <c r="F485" s="71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2"/>
      <c r="R485" s="44"/>
      <c r="S485" s="44"/>
      <c r="T485" s="44"/>
      <c r="U485" s="44"/>
    </row>
    <row r="486" spans="1:21" x14ac:dyDescent="0.3">
      <c r="A486" s="44"/>
      <c r="B486" s="70"/>
      <c r="C486" s="71"/>
      <c r="D486" s="71"/>
      <c r="E486" s="71"/>
      <c r="F486" s="71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2"/>
      <c r="R486" s="44"/>
      <c r="S486" s="44"/>
      <c r="T486" s="44"/>
      <c r="U486" s="44"/>
    </row>
    <row r="487" spans="1:21" x14ac:dyDescent="0.3">
      <c r="A487" s="44"/>
      <c r="B487" s="70"/>
      <c r="C487" s="71"/>
      <c r="D487" s="71"/>
      <c r="E487" s="71"/>
      <c r="F487" s="71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2"/>
      <c r="R487" s="44"/>
      <c r="S487" s="44"/>
      <c r="T487" s="44"/>
      <c r="U487" s="44"/>
    </row>
    <row r="488" spans="1:21" x14ac:dyDescent="0.3">
      <c r="A488" s="44"/>
      <c r="B488" s="70"/>
      <c r="C488" s="71"/>
      <c r="D488" s="71"/>
      <c r="E488" s="71"/>
      <c r="F488" s="71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2"/>
      <c r="R488" s="44"/>
      <c r="S488" s="44"/>
      <c r="T488" s="44"/>
      <c r="U488" s="44"/>
    </row>
    <row r="489" spans="1:21" x14ac:dyDescent="0.3">
      <c r="A489" s="44"/>
      <c r="B489" s="70"/>
      <c r="C489" s="71"/>
      <c r="D489" s="71"/>
      <c r="E489" s="71"/>
      <c r="F489" s="71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2"/>
      <c r="R489" s="44"/>
      <c r="S489" s="44"/>
      <c r="T489" s="44"/>
      <c r="U489" s="44"/>
    </row>
    <row r="490" spans="1:21" x14ac:dyDescent="0.3">
      <c r="A490" s="44"/>
      <c r="B490" s="70"/>
      <c r="C490" s="71"/>
      <c r="D490" s="71"/>
      <c r="E490" s="71"/>
      <c r="F490" s="71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2"/>
      <c r="R490" s="44"/>
      <c r="S490" s="44"/>
      <c r="T490" s="44"/>
      <c r="U490" s="44"/>
    </row>
    <row r="491" spans="1:21" x14ac:dyDescent="0.3">
      <c r="A491" s="44"/>
      <c r="B491" s="70"/>
      <c r="C491" s="71"/>
      <c r="D491" s="71"/>
      <c r="E491" s="71"/>
      <c r="F491" s="71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2"/>
      <c r="R491" s="44"/>
      <c r="S491" s="44"/>
      <c r="T491" s="44"/>
      <c r="U491" s="44"/>
    </row>
    <row r="492" spans="1:21" x14ac:dyDescent="0.3">
      <c r="A492" s="44"/>
      <c r="B492" s="70"/>
      <c r="C492" s="71"/>
      <c r="D492" s="71"/>
      <c r="E492" s="71"/>
      <c r="F492" s="71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2"/>
      <c r="R492" s="44"/>
      <c r="S492" s="44"/>
      <c r="T492" s="44"/>
      <c r="U492" s="44"/>
    </row>
    <row r="493" spans="1:21" x14ac:dyDescent="0.3">
      <c r="A493" s="44"/>
      <c r="B493" s="70"/>
      <c r="C493" s="71"/>
      <c r="D493" s="71"/>
      <c r="E493" s="71"/>
      <c r="F493" s="71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2"/>
      <c r="R493" s="44"/>
      <c r="S493" s="44"/>
      <c r="T493" s="44"/>
      <c r="U493" s="44"/>
    </row>
    <row r="494" spans="1:21" x14ac:dyDescent="0.3">
      <c r="A494" s="44"/>
      <c r="B494" s="70"/>
      <c r="C494" s="71"/>
      <c r="D494" s="71"/>
      <c r="E494" s="71"/>
      <c r="F494" s="71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2"/>
      <c r="R494" s="44"/>
      <c r="S494" s="44"/>
      <c r="T494" s="44"/>
      <c r="U494" s="44"/>
    </row>
    <row r="495" spans="1:21" x14ac:dyDescent="0.3">
      <c r="A495" s="44"/>
      <c r="B495" s="70"/>
      <c r="C495" s="71"/>
      <c r="D495" s="71"/>
      <c r="E495" s="71"/>
      <c r="F495" s="71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2"/>
      <c r="R495" s="44"/>
      <c r="S495" s="44"/>
      <c r="T495" s="44"/>
      <c r="U495" s="44"/>
    </row>
    <row r="496" spans="1:21" x14ac:dyDescent="0.3">
      <c r="A496" s="44"/>
      <c r="B496" s="70"/>
      <c r="C496" s="71"/>
      <c r="D496" s="71"/>
      <c r="E496" s="71"/>
      <c r="F496" s="71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2"/>
      <c r="R496" s="44"/>
      <c r="S496" s="44"/>
      <c r="T496" s="44"/>
      <c r="U496" s="44"/>
    </row>
    <row r="497" spans="1:21" x14ac:dyDescent="0.3">
      <c r="A497" s="44"/>
      <c r="B497" s="70"/>
      <c r="C497" s="71"/>
      <c r="D497" s="71"/>
      <c r="E497" s="71"/>
      <c r="F497" s="71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2"/>
      <c r="R497" s="44"/>
      <c r="S497" s="44"/>
      <c r="T497" s="44"/>
      <c r="U497" s="44"/>
    </row>
    <row r="498" spans="1:21" x14ac:dyDescent="0.3">
      <c r="A498" s="44"/>
      <c r="B498" s="70"/>
      <c r="C498" s="71"/>
      <c r="D498" s="71"/>
      <c r="E498" s="71"/>
      <c r="F498" s="71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2"/>
      <c r="R498" s="44"/>
      <c r="S498" s="44"/>
      <c r="T498" s="44"/>
      <c r="U498" s="44"/>
    </row>
    <row r="499" spans="1:21" x14ac:dyDescent="0.3">
      <c r="A499" s="44"/>
      <c r="B499" s="70"/>
      <c r="C499" s="71"/>
      <c r="D499" s="71"/>
      <c r="E499" s="71"/>
      <c r="F499" s="71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2"/>
      <c r="R499" s="44"/>
      <c r="S499" s="44"/>
      <c r="T499" s="44"/>
      <c r="U499" s="44"/>
    </row>
    <row r="500" spans="1:21" x14ac:dyDescent="0.3">
      <c r="A500" s="44"/>
      <c r="B500" s="70"/>
      <c r="C500" s="71"/>
      <c r="D500" s="71"/>
      <c r="E500" s="71"/>
      <c r="F500" s="71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2"/>
      <c r="R500" s="44"/>
      <c r="S500" s="44"/>
      <c r="T500" s="44"/>
      <c r="U500" s="44"/>
    </row>
    <row r="501" spans="1:21" x14ac:dyDescent="0.3">
      <c r="A501" s="44"/>
      <c r="B501" s="70"/>
      <c r="C501" s="71"/>
      <c r="D501" s="71"/>
      <c r="E501" s="71"/>
      <c r="F501" s="71"/>
      <c r="G501" s="71"/>
      <c r="H501" s="71"/>
      <c r="I501" s="71"/>
      <c r="J501" s="71"/>
      <c r="K501" s="71"/>
      <c r="L501" s="71"/>
      <c r="M501" s="71"/>
      <c r="N501" s="71"/>
      <c r="O501" s="71"/>
      <c r="P501" s="71"/>
      <c r="Q501" s="72"/>
      <c r="R501" s="44"/>
      <c r="S501" s="44"/>
      <c r="T501" s="44"/>
      <c r="U501" s="44"/>
    </row>
    <row r="502" spans="1:21" x14ac:dyDescent="0.3">
      <c r="A502" s="44"/>
      <c r="B502" s="70"/>
      <c r="C502" s="71"/>
      <c r="D502" s="71"/>
      <c r="E502" s="71"/>
      <c r="F502" s="71"/>
      <c r="G502" s="71"/>
      <c r="H502" s="71"/>
      <c r="I502" s="71"/>
      <c r="J502" s="71"/>
      <c r="K502" s="71"/>
      <c r="L502" s="71"/>
      <c r="M502" s="71"/>
      <c r="N502" s="71"/>
      <c r="O502" s="71"/>
      <c r="P502" s="71"/>
      <c r="Q502" s="72"/>
      <c r="R502" s="44"/>
      <c r="S502" s="44"/>
      <c r="T502" s="44"/>
      <c r="U502" s="44"/>
    </row>
    <row r="503" spans="1:21" x14ac:dyDescent="0.3">
      <c r="A503" s="44"/>
      <c r="B503" s="70"/>
      <c r="C503" s="71"/>
      <c r="D503" s="71"/>
      <c r="E503" s="71"/>
      <c r="F503" s="71"/>
      <c r="G503" s="71"/>
      <c r="H503" s="71"/>
      <c r="I503" s="71"/>
      <c r="J503" s="71"/>
      <c r="K503" s="71"/>
      <c r="L503" s="71"/>
      <c r="M503" s="71"/>
      <c r="N503" s="71"/>
      <c r="O503" s="71"/>
      <c r="P503" s="71"/>
      <c r="Q503" s="72"/>
      <c r="R503" s="44"/>
      <c r="S503" s="44"/>
      <c r="T503" s="44"/>
      <c r="U503" s="44"/>
    </row>
    <row r="504" spans="1:21" x14ac:dyDescent="0.3">
      <c r="A504" s="44"/>
      <c r="B504" s="70"/>
      <c r="C504" s="71"/>
      <c r="D504" s="71"/>
      <c r="E504" s="71"/>
      <c r="F504" s="71"/>
      <c r="G504" s="71"/>
      <c r="H504" s="71"/>
      <c r="I504" s="71"/>
      <c r="J504" s="71"/>
      <c r="K504" s="71"/>
      <c r="L504" s="71"/>
      <c r="M504" s="71"/>
      <c r="N504" s="71"/>
      <c r="O504" s="71"/>
      <c r="P504" s="71"/>
      <c r="Q504" s="72"/>
      <c r="R504" s="44"/>
      <c r="S504" s="44"/>
      <c r="T504" s="44"/>
      <c r="U504" s="44"/>
    </row>
    <row r="505" spans="1:21" x14ac:dyDescent="0.3">
      <c r="A505" s="44"/>
      <c r="B505" s="70"/>
      <c r="C505" s="71"/>
      <c r="D505" s="71"/>
      <c r="E505" s="71"/>
      <c r="F505" s="71"/>
      <c r="G505" s="71"/>
      <c r="H505" s="71"/>
      <c r="I505" s="71"/>
      <c r="J505" s="71"/>
      <c r="K505" s="71"/>
      <c r="L505" s="71"/>
      <c r="M505" s="71"/>
      <c r="N505" s="71"/>
      <c r="O505" s="71"/>
      <c r="P505" s="71"/>
      <c r="Q505" s="72"/>
      <c r="R505" s="44"/>
      <c r="S505" s="44"/>
      <c r="T505" s="44"/>
      <c r="U505" s="44"/>
    </row>
    <row r="506" spans="1:21" x14ac:dyDescent="0.3">
      <c r="A506" s="44"/>
      <c r="B506" s="70"/>
      <c r="C506" s="71"/>
      <c r="D506" s="71"/>
      <c r="E506" s="71"/>
      <c r="F506" s="71"/>
      <c r="G506" s="71"/>
      <c r="H506" s="71"/>
      <c r="I506" s="71"/>
      <c r="J506" s="71"/>
      <c r="K506" s="71"/>
      <c r="L506" s="71"/>
      <c r="M506" s="71"/>
      <c r="N506" s="71"/>
      <c r="O506" s="71"/>
      <c r="P506" s="71"/>
      <c r="Q506" s="72"/>
      <c r="R506" s="44"/>
      <c r="S506" s="44"/>
      <c r="T506" s="44"/>
      <c r="U506" s="44"/>
    </row>
    <row r="507" spans="1:21" x14ac:dyDescent="0.3">
      <c r="A507" s="44"/>
      <c r="B507" s="70"/>
      <c r="C507" s="71"/>
      <c r="D507" s="71"/>
      <c r="E507" s="71"/>
      <c r="F507" s="71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2"/>
      <c r="R507" s="44"/>
      <c r="S507" s="44"/>
      <c r="T507" s="44"/>
      <c r="U507" s="44"/>
    </row>
    <row r="508" spans="1:21" x14ac:dyDescent="0.3">
      <c r="A508" s="44"/>
      <c r="B508" s="70"/>
      <c r="C508" s="71"/>
      <c r="D508" s="71"/>
      <c r="E508" s="71"/>
      <c r="F508" s="71"/>
      <c r="G508" s="71"/>
      <c r="H508" s="71"/>
      <c r="I508" s="71"/>
      <c r="J508" s="71"/>
      <c r="K508" s="71"/>
      <c r="L508" s="71"/>
      <c r="M508" s="71"/>
      <c r="N508" s="71"/>
      <c r="O508" s="71"/>
      <c r="P508" s="71"/>
      <c r="Q508" s="72"/>
      <c r="R508" s="44"/>
      <c r="S508" s="44"/>
      <c r="T508" s="44"/>
      <c r="U508" s="44"/>
    </row>
    <row r="509" spans="1:21" x14ac:dyDescent="0.3">
      <c r="A509" s="44"/>
      <c r="B509" s="70"/>
      <c r="C509" s="71"/>
      <c r="D509" s="71"/>
      <c r="E509" s="71"/>
      <c r="F509" s="71"/>
      <c r="G509" s="71"/>
      <c r="H509" s="71"/>
      <c r="I509" s="71"/>
      <c r="J509" s="71"/>
      <c r="K509" s="71"/>
      <c r="L509" s="71"/>
      <c r="M509" s="71"/>
      <c r="N509" s="71"/>
      <c r="O509" s="71"/>
      <c r="P509" s="71"/>
      <c r="Q509" s="72"/>
      <c r="R509" s="44"/>
      <c r="S509" s="44"/>
      <c r="T509" s="44"/>
      <c r="U509" s="44"/>
    </row>
    <row r="510" spans="1:21" x14ac:dyDescent="0.3">
      <c r="A510" s="44"/>
      <c r="B510" s="70"/>
      <c r="C510" s="71"/>
      <c r="D510" s="71"/>
      <c r="E510" s="71"/>
      <c r="F510" s="71"/>
      <c r="G510" s="71"/>
      <c r="H510" s="71"/>
      <c r="I510" s="71"/>
      <c r="J510" s="71"/>
      <c r="K510" s="71"/>
      <c r="L510" s="71"/>
      <c r="M510" s="71"/>
      <c r="N510" s="71"/>
      <c r="O510" s="71"/>
      <c r="P510" s="71"/>
      <c r="Q510" s="72"/>
      <c r="R510" s="44"/>
      <c r="S510" s="44"/>
      <c r="T510" s="44"/>
      <c r="U510" s="44"/>
    </row>
    <row r="511" spans="1:21" x14ac:dyDescent="0.3">
      <c r="A511" s="44"/>
      <c r="B511" s="70"/>
      <c r="C511" s="71"/>
      <c r="D511" s="71"/>
      <c r="E511" s="71"/>
      <c r="F511" s="71"/>
      <c r="G511" s="71"/>
      <c r="H511" s="71"/>
      <c r="I511" s="71"/>
      <c r="J511" s="71"/>
      <c r="K511" s="71"/>
      <c r="L511" s="71"/>
      <c r="M511" s="71"/>
      <c r="N511" s="71"/>
      <c r="O511" s="71"/>
      <c r="P511" s="71"/>
      <c r="Q511" s="72"/>
      <c r="R511" s="44"/>
      <c r="S511" s="44"/>
      <c r="T511" s="44"/>
      <c r="U511" s="44"/>
    </row>
    <row r="512" spans="1:21" x14ac:dyDescent="0.3">
      <c r="A512" s="44"/>
      <c r="B512" s="70"/>
      <c r="C512" s="71"/>
      <c r="D512" s="71"/>
      <c r="E512" s="71"/>
      <c r="F512" s="71"/>
      <c r="G512" s="71"/>
      <c r="H512" s="71"/>
      <c r="I512" s="71"/>
      <c r="J512" s="71"/>
      <c r="K512" s="71"/>
      <c r="L512" s="71"/>
      <c r="M512" s="71"/>
      <c r="N512" s="71"/>
      <c r="O512" s="71"/>
      <c r="P512" s="71"/>
      <c r="Q512" s="72"/>
      <c r="R512" s="44"/>
      <c r="S512" s="44"/>
      <c r="T512" s="44"/>
      <c r="U512" s="44"/>
    </row>
    <row r="513" spans="1:21" x14ac:dyDescent="0.3">
      <c r="A513" s="44"/>
      <c r="B513" s="70"/>
      <c r="C513" s="71"/>
      <c r="D513" s="71"/>
      <c r="E513" s="71"/>
      <c r="F513" s="71"/>
      <c r="G513" s="71"/>
      <c r="H513" s="71"/>
      <c r="I513" s="71"/>
      <c r="J513" s="71"/>
      <c r="K513" s="71"/>
      <c r="L513" s="71"/>
      <c r="M513" s="71"/>
      <c r="N513" s="71"/>
      <c r="O513" s="71"/>
      <c r="P513" s="71"/>
      <c r="Q513" s="72"/>
      <c r="R513" s="44"/>
      <c r="S513" s="44"/>
      <c r="T513" s="44"/>
      <c r="U513" s="44"/>
    </row>
    <row r="514" spans="1:21" x14ac:dyDescent="0.3">
      <c r="A514" s="44"/>
      <c r="B514" s="70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2"/>
      <c r="R514" s="44"/>
      <c r="S514" s="44"/>
      <c r="T514" s="44"/>
      <c r="U514" s="44"/>
    </row>
    <row r="515" spans="1:21" x14ac:dyDescent="0.3">
      <c r="A515" s="44"/>
      <c r="B515" s="70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2"/>
      <c r="R515" s="44"/>
      <c r="S515" s="44"/>
      <c r="T515" s="44"/>
      <c r="U515" s="44"/>
    </row>
    <row r="516" spans="1:21" x14ac:dyDescent="0.3">
      <c r="A516" s="44"/>
      <c r="B516" s="70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2"/>
      <c r="R516" s="44"/>
      <c r="S516" s="44"/>
      <c r="T516" s="44"/>
      <c r="U516" s="44"/>
    </row>
    <row r="517" spans="1:21" x14ac:dyDescent="0.3">
      <c r="A517" s="44"/>
      <c r="B517" s="70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2"/>
      <c r="R517" s="44"/>
      <c r="S517" s="44"/>
      <c r="T517" s="44"/>
      <c r="U517" s="44"/>
    </row>
    <row r="518" spans="1:21" x14ac:dyDescent="0.3">
      <c r="A518" s="44"/>
      <c r="B518" s="70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2"/>
      <c r="R518" s="44"/>
      <c r="S518" s="44"/>
      <c r="T518" s="44"/>
      <c r="U518" s="44"/>
    </row>
    <row r="519" spans="1:21" x14ac:dyDescent="0.3">
      <c r="A519" s="44"/>
      <c r="B519" s="70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2"/>
      <c r="R519" s="44"/>
      <c r="S519" s="44"/>
      <c r="T519" s="44"/>
      <c r="U519" s="44"/>
    </row>
    <row r="520" spans="1:21" x14ac:dyDescent="0.3">
      <c r="A520" s="44"/>
      <c r="B520" s="70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2"/>
      <c r="R520" s="44"/>
      <c r="S520" s="44"/>
      <c r="T520" s="44"/>
      <c r="U520" s="44"/>
    </row>
    <row r="521" spans="1:21" x14ac:dyDescent="0.3">
      <c r="A521" s="44"/>
      <c r="B521" s="70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2"/>
      <c r="R521" s="44"/>
      <c r="S521" s="44"/>
      <c r="T521" s="44"/>
      <c r="U521" s="44"/>
    </row>
    <row r="522" spans="1:21" x14ac:dyDescent="0.3">
      <c r="A522" s="44"/>
      <c r="B522" s="70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2"/>
      <c r="R522" s="44"/>
      <c r="S522" s="44"/>
      <c r="T522" s="44"/>
      <c r="U522" s="44"/>
    </row>
    <row r="523" spans="1:21" x14ac:dyDescent="0.3">
      <c r="A523" s="44"/>
      <c r="B523" s="70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2"/>
      <c r="R523" s="44"/>
      <c r="S523" s="44"/>
      <c r="T523" s="44"/>
      <c r="U523" s="44"/>
    </row>
    <row r="524" spans="1:21" x14ac:dyDescent="0.3">
      <c r="A524" s="44"/>
      <c r="B524" s="70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2"/>
      <c r="R524" s="44"/>
      <c r="S524" s="44"/>
      <c r="T524" s="44"/>
      <c r="U524" s="44"/>
    </row>
    <row r="525" spans="1:21" x14ac:dyDescent="0.3">
      <c r="A525" s="44"/>
      <c r="B525" s="70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2"/>
      <c r="R525" s="44"/>
      <c r="S525" s="44"/>
      <c r="T525" s="44"/>
      <c r="U525" s="44"/>
    </row>
    <row r="526" spans="1:21" x14ac:dyDescent="0.3">
      <c r="A526" s="44"/>
      <c r="B526" s="70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2"/>
      <c r="R526" s="44"/>
      <c r="S526" s="44"/>
      <c r="T526" s="44"/>
      <c r="U526" s="44"/>
    </row>
    <row r="527" spans="1:21" x14ac:dyDescent="0.3">
      <c r="A527" s="44"/>
      <c r="B527" s="70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2"/>
      <c r="R527" s="44"/>
      <c r="S527" s="44"/>
      <c r="T527" s="44"/>
      <c r="U527" s="44"/>
    </row>
    <row r="528" spans="1:21" x14ac:dyDescent="0.3">
      <c r="A528" s="44"/>
      <c r="B528" s="70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2"/>
      <c r="R528" s="44"/>
      <c r="S528" s="44"/>
      <c r="T528" s="44"/>
      <c r="U528" s="44"/>
    </row>
    <row r="529" spans="1:21" x14ac:dyDescent="0.3">
      <c r="A529" s="44"/>
      <c r="B529" s="70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2"/>
      <c r="R529" s="44"/>
      <c r="S529" s="44"/>
      <c r="T529" s="44"/>
      <c r="U529" s="44"/>
    </row>
    <row r="530" spans="1:21" x14ac:dyDescent="0.3">
      <c r="A530" s="44"/>
      <c r="B530" s="70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2"/>
      <c r="R530" s="44"/>
      <c r="S530" s="44"/>
      <c r="T530" s="44"/>
      <c r="U530" s="44"/>
    </row>
    <row r="531" spans="1:21" x14ac:dyDescent="0.3">
      <c r="A531" s="44"/>
      <c r="B531" s="70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2"/>
      <c r="R531" s="44"/>
      <c r="S531" s="44"/>
      <c r="T531" s="44"/>
      <c r="U531" s="44"/>
    </row>
    <row r="532" spans="1:21" x14ac:dyDescent="0.3">
      <c r="A532" s="44"/>
      <c r="B532" s="70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2"/>
      <c r="R532" s="44"/>
      <c r="S532" s="44"/>
      <c r="T532" s="44"/>
      <c r="U532" s="44"/>
    </row>
    <row r="533" spans="1:21" x14ac:dyDescent="0.3">
      <c r="A533" s="44"/>
      <c r="B533" s="70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2"/>
      <c r="R533" s="44"/>
      <c r="S533" s="44"/>
      <c r="T533" s="44"/>
      <c r="U533" s="44"/>
    </row>
    <row r="534" spans="1:21" x14ac:dyDescent="0.3">
      <c r="A534" s="44"/>
      <c r="B534" s="70"/>
      <c r="C534" s="71"/>
      <c r="D534" s="71"/>
      <c r="E534" s="71"/>
      <c r="F534" s="71"/>
      <c r="G534" s="71"/>
      <c r="H534" s="71"/>
      <c r="I534" s="71"/>
      <c r="J534" s="71"/>
      <c r="K534" s="71"/>
      <c r="L534" s="71"/>
      <c r="M534" s="71"/>
      <c r="N534" s="71"/>
      <c r="O534" s="71"/>
      <c r="P534" s="71"/>
      <c r="Q534" s="72"/>
      <c r="R534" s="44"/>
      <c r="S534" s="44"/>
      <c r="T534" s="44"/>
      <c r="U534" s="44"/>
    </row>
    <row r="535" spans="1:21" x14ac:dyDescent="0.3">
      <c r="A535" s="44"/>
      <c r="B535" s="70"/>
      <c r="C535" s="71"/>
      <c r="D535" s="71"/>
      <c r="E535" s="71"/>
      <c r="F535" s="71"/>
      <c r="G535" s="71"/>
      <c r="H535" s="71"/>
      <c r="I535" s="71"/>
      <c r="J535" s="71"/>
      <c r="K535" s="71"/>
      <c r="L535" s="71"/>
      <c r="M535" s="71"/>
      <c r="N535" s="71"/>
      <c r="O535" s="71"/>
      <c r="P535" s="71"/>
      <c r="Q535" s="72"/>
      <c r="R535" s="44"/>
      <c r="S535" s="44"/>
      <c r="T535" s="44"/>
      <c r="U535" s="44"/>
    </row>
    <row r="536" spans="1:21" x14ac:dyDescent="0.3">
      <c r="A536" s="44"/>
      <c r="B536" s="70"/>
      <c r="C536" s="71"/>
      <c r="D536" s="71"/>
      <c r="E536" s="71"/>
      <c r="F536" s="71"/>
      <c r="G536" s="71"/>
      <c r="H536" s="71"/>
      <c r="I536" s="71"/>
      <c r="J536" s="71"/>
      <c r="K536" s="71"/>
      <c r="L536" s="71"/>
      <c r="M536" s="71"/>
      <c r="N536" s="71"/>
      <c r="O536" s="71"/>
      <c r="P536" s="71"/>
      <c r="Q536" s="72"/>
      <c r="R536" s="44"/>
      <c r="S536" s="44"/>
      <c r="T536" s="44"/>
      <c r="U536" s="44"/>
    </row>
    <row r="537" spans="1:21" x14ac:dyDescent="0.3">
      <c r="A537" s="44"/>
      <c r="B537" s="70"/>
      <c r="C537" s="71"/>
      <c r="D537" s="71"/>
      <c r="E537" s="71"/>
      <c r="F537" s="71"/>
      <c r="G537" s="71"/>
      <c r="H537" s="71"/>
      <c r="I537" s="71"/>
      <c r="J537" s="71"/>
      <c r="K537" s="71"/>
      <c r="L537" s="71"/>
      <c r="M537" s="71"/>
      <c r="N537" s="71"/>
      <c r="O537" s="71"/>
      <c r="P537" s="71"/>
      <c r="Q537" s="72"/>
      <c r="R537" s="44"/>
      <c r="S537" s="44"/>
      <c r="T537" s="44"/>
      <c r="U537" s="44"/>
    </row>
    <row r="538" spans="1:21" x14ac:dyDescent="0.3">
      <c r="A538" s="44"/>
      <c r="B538" s="70"/>
      <c r="C538" s="71"/>
      <c r="D538" s="71"/>
      <c r="E538" s="71"/>
      <c r="F538" s="71"/>
      <c r="G538" s="71"/>
      <c r="H538" s="71"/>
      <c r="I538" s="71"/>
      <c r="J538" s="71"/>
      <c r="K538" s="71"/>
      <c r="L538" s="71"/>
      <c r="M538" s="71"/>
      <c r="N538" s="71"/>
      <c r="O538" s="71"/>
      <c r="P538" s="71"/>
      <c r="Q538" s="72"/>
      <c r="R538" s="44"/>
      <c r="S538" s="44"/>
      <c r="T538" s="44"/>
      <c r="U538" s="44"/>
    </row>
    <row r="539" spans="1:21" x14ac:dyDescent="0.3">
      <c r="A539" s="44"/>
      <c r="B539" s="70"/>
      <c r="C539" s="71"/>
      <c r="D539" s="71"/>
      <c r="E539" s="71"/>
      <c r="F539" s="71"/>
      <c r="G539" s="71"/>
      <c r="H539" s="71"/>
      <c r="I539" s="71"/>
      <c r="J539" s="71"/>
      <c r="K539" s="71"/>
      <c r="L539" s="71"/>
      <c r="M539" s="71"/>
      <c r="N539" s="71"/>
      <c r="O539" s="71"/>
      <c r="P539" s="71"/>
      <c r="Q539" s="72"/>
      <c r="R539" s="44"/>
      <c r="S539" s="44"/>
      <c r="T539" s="44"/>
      <c r="U539" s="44"/>
    </row>
    <row r="540" spans="1:21" x14ac:dyDescent="0.3">
      <c r="A540" s="44"/>
      <c r="B540" s="70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2"/>
      <c r="R540" s="44"/>
      <c r="S540" s="44"/>
      <c r="T540" s="44"/>
      <c r="U540" s="44"/>
    </row>
    <row r="541" spans="1:21" x14ac:dyDescent="0.3">
      <c r="A541" s="44"/>
      <c r="B541" s="70"/>
      <c r="C541" s="71"/>
      <c r="D541" s="71"/>
      <c r="E541" s="71"/>
      <c r="F541" s="71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2"/>
      <c r="R541" s="44"/>
      <c r="S541" s="44"/>
      <c r="T541" s="44"/>
      <c r="U541" s="44"/>
    </row>
    <row r="542" spans="1:21" x14ac:dyDescent="0.3">
      <c r="A542" s="44"/>
      <c r="B542" s="70"/>
      <c r="C542" s="71"/>
      <c r="D542" s="71"/>
      <c r="E542" s="71"/>
      <c r="F542" s="71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2"/>
      <c r="R542" s="44"/>
      <c r="S542" s="44"/>
      <c r="T542" s="44"/>
      <c r="U542" s="44"/>
    </row>
    <row r="543" spans="1:21" x14ac:dyDescent="0.3">
      <c r="A543" s="44"/>
      <c r="B543" s="70"/>
      <c r="C543" s="71"/>
      <c r="D543" s="71"/>
      <c r="E543" s="71"/>
      <c r="F543" s="71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2"/>
      <c r="R543" s="44"/>
      <c r="S543" s="44"/>
      <c r="T543" s="44"/>
      <c r="U543" s="44"/>
    </row>
    <row r="544" spans="1:21" x14ac:dyDescent="0.3">
      <c r="A544" s="44"/>
      <c r="B544" s="70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2"/>
      <c r="R544" s="44"/>
      <c r="S544" s="44"/>
      <c r="T544" s="44"/>
      <c r="U544" s="44"/>
    </row>
    <row r="545" spans="1:21" x14ac:dyDescent="0.3">
      <c r="A545" s="44"/>
      <c r="B545" s="70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2"/>
      <c r="R545" s="44"/>
      <c r="S545" s="44"/>
      <c r="T545" s="44"/>
      <c r="U545" s="44"/>
    </row>
    <row r="546" spans="1:21" x14ac:dyDescent="0.3">
      <c r="A546" s="44"/>
      <c r="B546" s="70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2"/>
      <c r="R546" s="44"/>
      <c r="S546" s="44"/>
      <c r="T546" s="44"/>
      <c r="U546" s="44"/>
    </row>
    <row r="547" spans="1:21" x14ac:dyDescent="0.3">
      <c r="A547" s="44"/>
      <c r="B547" s="70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2"/>
      <c r="R547" s="44"/>
      <c r="S547" s="44"/>
      <c r="T547" s="44"/>
      <c r="U547" s="44"/>
    </row>
    <row r="548" spans="1:21" x14ac:dyDescent="0.3">
      <c r="A548" s="44"/>
      <c r="B548" s="70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2"/>
      <c r="R548" s="44"/>
      <c r="S548" s="44"/>
      <c r="T548" s="44"/>
      <c r="U548" s="44"/>
    </row>
    <row r="549" spans="1:21" x14ac:dyDescent="0.3">
      <c r="A549" s="44"/>
      <c r="B549" s="70"/>
      <c r="C549" s="71"/>
      <c r="D549" s="71"/>
      <c r="E549" s="71"/>
      <c r="F549" s="71"/>
      <c r="G549" s="71"/>
      <c r="H549" s="71"/>
      <c r="I549" s="71"/>
      <c r="J549" s="71"/>
      <c r="K549" s="71"/>
      <c r="L549" s="71"/>
      <c r="M549" s="71"/>
      <c r="N549" s="71"/>
      <c r="O549" s="71"/>
      <c r="P549" s="71"/>
      <c r="Q549" s="72"/>
      <c r="R549" s="44"/>
      <c r="S549" s="44"/>
      <c r="T549" s="44"/>
      <c r="U549" s="44"/>
    </row>
    <row r="550" spans="1:21" x14ac:dyDescent="0.3">
      <c r="A550" s="44"/>
      <c r="B550" s="70"/>
      <c r="C550" s="71"/>
      <c r="D550" s="71"/>
      <c r="E550" s="71"/>
      <c r="F550" s="71"/>
      <c r="G550" s="71"/>
      <c r="H550" s="71"/>
      <c r="I550" s="71"/>
      <c r="J550" s="71"/>
      <c r="K550" s="71"/>
      <c r="L550" s="71"/>
      <c r="M550" s="71"/>
      <c r="N550" s="71"/>
      <c r="O550" s="71"/>
      <c r="P550" s="71"/>
      <c r="Q550" s="72"/>
      <c r="R550" s="44"/>
      <c r="S550" s="44"/>
      <c r="T550" s="44"/>
      <c r="U550" s="44"/>
    </row>
    <row r="551" spans="1:21" x14ac:dyDescent="0.3">
      <c r="A551" s="44"/>
      <c r="B551" s="70"/>
      <c r="C551" s="71"/>
      <c r="D551" s="71"/>
      <c r="E551" s="71"/>
      <c r="F551" s="71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2"/>
      <c r="R551" s="44"/>
      <c r="S551" s="44"/>
      <c r="T551" s="44"/>
      <c r="U551" s="44"/>
    </row>
    <row r="552" spans="1:21" x14ac:dyDescent="0.3">
      <c r="A552" s="44"/>
      <c r="B552" s="70"/>
      <c r="C552" s="71"/>
      <c r="D552" s="71"/>
      <c r="E552" s="71"/>
      <c r="F552" s="71"/>
      <c r="G552" s="71"/>
      <c r="H552" s="71"/>
      <c r="I552" s="71"/>
      <c r="J552" s="71"/>
      <c r="K552" s="71"/>
      <c r="L552" s="71"/>
      <c r="M552" s="71"/>
      <c r="N552" s="71"/>
      <c r="O552" s="71"/>
      <c r="P552" s="71"/>
      <c r="Q552" s="72"/>
      <c r="R552" s="44"/>
      <c r="S552" s="44"/>
      <c r="T552" s="44"/>
      <c r="U552" s="44"/>
    </row>
    <row r="553" spans="1:21" x14ac:dyDescent="0.3">
      <c r="A553" s="44"/>
      <c r="B553" s="70"/>
      <c r="C553" s="71"/>
      <c r="D553" s="71"/>
      <c r="E553" s="71"/>
      <c r="F553" s="71"/>
      <c r="G553" s="71"/>
      <c r="H553" s="71"/>
      <c r="I553" s="71"/>
      <c r="J553" s="71"/>
      <c r="K553" s="71"/>
      <c r="L553" s="71"/>
      <c r="M553" s="71"/>
      <c r="N553" s="71"/>
      <c r="O553" s="71"/>
      <c r="P553" s="71"/>
      <c r="Q553" s="72"/>
      <c r="R553" s="44"/>
      <c r="S553" s="44"/>
      <c r="T553" s="44"/>
      <c r="U553" s="44"/>
    </row>
    <row r="554" spans="1:21" x14ac:dyDescent="0.3">
      <c r="A554" s="44"/>
      <c r="B554" s="70"/>
      <c r="C554" s="71"/>
      <c r="D554" s="71"/>
      <c r="E554" s="71"/>
      <c r="F554" s="71"/>
      <c r="G554" s="71"/>
      <c r="H554" s="71"/>
      <c r="I554" s="71"/>
      <c r="J554" s="71"/>
      <c r="K554" s="71"/>
      <c r="L554" s="71"/>
      <c r="M554" s="71"/>
      <c r="N554" s="71"/>
      <c r="O554" s="71"/>
      <c r="P554" s="71"/>
      <c r="Q554" s="72"/>
      <c r="R554" s="44"/>
      <c r="S554" s="44"/>
      <c r="T554" s="44"/>
      <c r="U554" s="44"/>
    </row>
    <row r="555" spans="1:21" x14ac:dyDescent="0.3">
      <c r="A555" s="44"/>
      <c r="B555" s="70"/>
      <c r="C555" s="71"/>
      <c r="D555" s="71"/>
      <c r="E555" s="71"/>
      <c r="F555" s="71"/>
      <c r="G555" s="71"/>
      <c r="H555" s="71"/>
      <c r="I555" s="71"/>
      <c r="J555" s="71"/>
      <c r="K555" s="71"/>
      <c r="L555" s="71"/>
      <c r="M555" s="71"/>
      <c r="N555" s="71"/>
      <c r="O555" s="71"/>
      <c r="P555" s="71"/>
      <c r="Q555" s="72"/>
      <c r="R555" s="44"/>
      <c r="S555" s="44"/>
      <c r="T555" s="44"/>
      <c r="U555" s="44"/>
    </row>
    <row r="556" spans="1:21" x14ac:dyDescent="0.3">
      <c r="A556" s="44"/>
      <c r="B556" s="70"/>
      <c r="C556" s="71"/>
      <c r="D556" s="71"/>
      <c r="E556" s="71"/>
      <c r="F556" s="71"/>
      <c r="G556" s="71"/>
      <c r="H556" s="71"/>
      <c r="I556" s="71"/>
      <c r="J556" s="71"/>
      <c r="K556" s="71"/>
      <c r="L556" s="71"/>
      <c r="M556" s="71"/>
      <c r="N556" s="71"/>
      <c r="O556" s="71"/>
      <c r="P556" s="71"/>
      <c r="Q556" s="72"/>
      <c r="R556" s="44"/>
      <c r="S556" s="44"/>
      <c r="T556" s="44"/>
      <c r="U556" s="44"/>
    </row>
    <row r="557" spans="1:21" x14ac:dyDescent="0.3">
      <c r="A557" s="44"/>
      <c r="B557" s="70"/>
      <c r="C557" s="71"/>
      <c r="D557" s="71"/>
      <c r="E557" s="71"/>
      <c r="F557" s="71"/>
      <c r="G557" s="71"/>
      <c r="H557" s="71"/>
      <c r="I557" s="71"/>
      <c r="J557" s="71"/>
      <c r="K557" s="71"/>
      <c r="L557" s="71"/>
      <c r="M557" s="71"/>
      <c r="N557" s="71"/>
      <c r="O557" s="71"/>
      <c r="P557" s="71"/>
      <c r="Q557" s="72"/>
      <c r="R557" s="44"/>
      <c r="S557" s="44"/>
      <c r="T557" s="44"/>
      <c r="U557" s="44"/>
    </row>
    <row r="558" spans="1:21" x14ac:dyDescent="0.3">
      <c r="A558" s="44"/>
      <c r="B558" s="70"/>
      <c r="C558" s="71"/>
      <c r="D558" s="71"/>
      <c r="E558" s="71"/>
      <c r="F558" s="71"/>
      <c r="G558" s="71"/>
      <c r="H558" s="71"/>
      <c r="I558" s="71"/>
      <c r="J558" s="71"/>
      <c r="K558" s="71"/>
      <c r="L558" s="71"/>
      <c r="M558" s="71"/>
      <c r="N558" s="71"/>
      <c r="O558" s="71"/>
      <c r="P558" s="71"/>
      <c r="Q558" s="72"/>
      <c r="R558" s="44"/>
      <c r="S558" s="44"/>
      <c r="T558" s="44"/>
      <c r="U558" s="44"/>
    </row>
    <row r="559" spans="1:21" x14ac:dyDescent="0.3">
      <c r="A559" s="44"/>
      <c r="B559" s="70"/>
      <c r="C559" s="71"/>
      <c r="D559" s="71"/>
      <c r="E559" s="71"/>
      <c r="F559" s="71"/>
      <c r="G559" s="71"/>
      <c r="H559" s="71"/>
      <c r="I559" s="71"/>
      <c r="J559" s="71"/>
      <c r="K559" s="71"/>
      <c r="L559" s="71"/>
      <c r="M559" s="71"/>
      <c r="N559" s="71"/>
      <c r="O559" s="71"/>
      <c r="P559" s="71"/>
      <c r="Q559" s="72"/>
      <c r="R559" s="44"/>
      <c r="S559" s="44"/>
      <c r="T559" s="44"/>
      <c r="U559" s="44"/>
    </row>
    <row r="560" spans="1:21" x14ac:dyDescent="0.3">
      <c r="A560" s="44"/>
      <c r="B560" s="70"/>
      <c r="C560" s="71"/>
      <c r="D560" s="71"/>
      <c r="E560" s="71"/>
      <c r="F560" s="71"/>
      <c r="G560" s="71"/>
      <c r="H560" s="71"/>
      <c r="I560" s="71"/>
      <c r="J560" s="71"/>
      <c r="K560" s="71"/>
      <c r="L560" s="71"/>
      <c r="M560" s="71"/>
      <c r="N560" s="71"/>
      <c r="O560" s="71"/>
      <c r="P560" s="71"/>
      <c r="Q560" s="72"/>
      <c r="R560" s="44"/>
      <c r="S560" s="44"/>
      <c r="T560" s="44"/>
      <c r="U560" s="44"/>
    </row>
    <row r="561" spans="1:21" x14ac:dyDescent="0.3">
      <c r="A561" s="44"/>
      <c r="B561" s="70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2"/>
      <c r="R561" s="44"/>
      <c r="S561" s="44"/>
      <c r="T561" s="44"/>
      <c r="U561" s="44"/>
    </row>
    <row r="562" spans="1:21" x14ac:dyDescent="0.3">
      <c r="A562" s="44"/>
      <c r="B562" s="70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2"/>
      <c r="R562" s="44"/>
      <c r="S562" s="44"/>
      <c r="T562" s="44"/>
      <c r="U562" s="44"/>
    </row>
    <row r="563" spans="1:21" x14ac:dyDescent="0.3">
      <c r="A563" s="44"/>
      <c r="B563" s="70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2"/>
      <c r="R563" s="44"/>
      <c r="S563" s="44"/>
      <c r="T563" s="44"/>
      <c r="U563" s="44"/>
    </row>
    <row r="564" spans="1:21" x14ac:dyDescent="0.3">
      <c r="A564" s="44"/>
      <c r="B564" s="70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2"/>
      <c r="R564" s="44"/>
      <c r="S564" s="44"/>
      <c r="T564" s="44"/>
      <c r="U564" s="44"/>
    </row>
    <row r="565" spans="1:21" x14ac:dyDescent="0.3">
      <c r="A565" s="44"/>
      <c r="B565" s="70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2"/>
      <c r="R565" s="44"/>
      <c r="S565" s="44"/>
      <c r="T565" s="44"/>
      <c r="U565" s="44"/>
    </row>
    <row r="566" spans="1:21" x14ac:dyDescent="0.3">
      <c r="A566" s="44"/>
      <c r="B566" s="70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2"/>
      <c r="R566" s="44"/>
      <c r="S566" s="44"/>
      <c r="T566" s="44"/>
      <c r="U566" s="44"/>
    </row>
    <row r="567" spans="1:21" x14ac:dyDescent="0.3">
      <c r="A567" s="44"/>
      <c r="B567" s="70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2"/>
      <c r="R567" s="44"/>
      <c r="S567" s="44"/>
      <c r="T567" s="44"/>
      <c r="U567" s="44"/>
    </row>
    <row r="568" spans="1:21" x14ac:dyDescent="0.3">
      <c r="A568" s="44"/>
      <c r="B568" s="70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2"/>
      <c r="R568" s="44"/>
      <c r="S568" s="44"/>
      <c r="T568" s="44"/>
      <c r="U568" s="44"/>
    </row>
    <row r="569" spans="1:21" x14ac:dyDescent="0.3">
      <c r="A569" s="44"/>
      <c r="B569" s="70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2"/>
      <c r="R569" s="44"/>
      <c r="S569" s="44"/>
      <c r="T569" s="44"/>
      <c r="U569" s="44"/>
    </row>
    <row r="570" spans="1:21" x14ac:dyDescent="0.3">
      <c r="A570" s="44"/>
      <c r="B570" s="70"/>
      <c r="C570" s="71"/>
      <c r="D570" s="71"/>
      <c r="E570" s="71"/>
      <c r="F570" s="71"/>
      <c r="G570" s="71"/>
      <c r="H570" s="71"/>
      <c r="I570" s="71"/>
      <c r="J570" s="71"/>
      <c r="K570" s="71"/>
      <c r="L570" s="71"/>
      <c r="M570" s="71"/>
      <c r="N570" s="71"/>
      <c r="O570" s="71"/>
      <c r="P570" s="71"/>
      <c r="Q570" s="72"/>
      <c r="R570" s="44"/>
      <c r="S570" s="44"/>
      <c r="T570" s="44"/>
      <c r="U570" s="44"/>
    </row>
    <row r="571" spans="1:21" x14ac:dyDescent="0.3">
      <c r="A571" s="44"/>
      <c r="B571" s="70"/>
      <c r="C571" s="71"/>
      <c r="D571" s="71"/>
      <c r="E571" s="71"/>
      <c r="F571" s="71"/>
      <c r="G571" s="71"/>
      <c r="H571" s="71"/>
      <c r="I571" s="71"/>
      <c r="J571" s="71"/>
      <c r="K571" s="71"/>
      <c r="L571" s="71"/>
      <c r="M571" s="71"/>
      <c r="N571" s="71"/>
      <c r="O571" s="71"/>
      <c r="P571" s="71"/>
      <c r="Q571" s="72"/>
      <c r="R571" s="44"/>
      <c r="S571" s="44"/>
      <c r="T571" s="44"/>
      <c r="U571" s="44"/>
    </row>
    <row r="572" spans="1:21" x14ac:dyDescent="0.3">
      <c r="A572" s="44"/>
      <c r="B572" s="70"/>
      <c r="C572" s="71"/>
      <c r="D572" s="71"/>
      <c r="E572" s="71"/>
      <c r="F572" s="71"/>
      <c r="G572" s="71"/>
      <c r="H572" s="71"/>
      <c r="I572" s="71"/>
      <c r="J572" s="71"/>
      <c r="K572" s="71"/>
      <c r="L572" s="71"/>
      <c r="M572" s="71"/>
      <c r="N572" s="71"/>
      <c r="O572" s="71"/>
      <c r="P572" s="71"/>
      <c r="Q572" s="72"/>
      <c r="R572" s="44"/>
      <c r="S572" s="44"/>
      <c r="T572" s="44"/>
      <c r="U572" s="44"/>
    </row>
    <row r="573" spans="1:21" x14ac:dyDescent="0.3">
      <c r="A573" s="44"/>
      <c r="B573" s="70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2"/>
      <c r="R573" s="44"/>
      <c r="S573" s="44"/>
      <c r="T573" s="44"/>
      <c r="U573" s="44"/>
    </row>
    <row r="574" spans="1:21" x14ac:dyDescent="0.3">
      <c r="A574" s="44"/>
      <c r="B574" s="70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2"/>
      <c r="R574" s="44"/>
      <c r="S574" s="44"/>
      <c r="T574" s="44"/>
      <c r="U574" s="44"/>
    </row>
    <row r="575" spans="1:21" x14ac:dyDescent="0.3">
      <c r="A575" s="44"/>
      <c r="B575" s="70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2"/>
      <c r="R575" s="44"/>
      <c r="S575" s="44"/>
      <c r="T575" s="44"/>
      <c r="U575" s="44"/>
    </row>
    <row r="576" spans="1:21" x14ac:dyDescent="0.3">
      <c r="A576" s="44"/>
      <c r="B576" s="70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2"/>
      <c r="R576" s="44"/>
      <c r="S576" s="44"/>
      <c r="T576" s="44"/>
      <c r="U576" s="44"/>
    </row>
    <row r="577" spans="1:21" x14ac:dyDescent="0.3">
      <c r="A577" s="44"/>
      <c r="B577" s="70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2"/>
      <c r="R577" s="44"/>
      <c r="S577" s="44"/>
      <c r="T577" s="44"/>
      <c r="U577" s="44"/>
    </row>
    <row r="578" spans="1:21" x14ac:dyDescent="0.3">
      <c r="A578" s="44"/>
      <c r="B578" s="70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2"/>
      <c r="R578" s="44"/>
      <c r="S578" s="44"/>
      <c r="T578" s="44"/>
      <c r="U578" s="44"/>
    </row>
    <row r="579" spans="1:21" x14ac:dyDescent="0.3">
      <c r="A579" s="44"/>
      <c r="B579" s="70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2"/>
      <c r="R579" s="44"/>
      <c r="S579" s="44"/>
      <c r="T579" s="44"/>
      <c r="U579" s="44"/>
    </row>
    <row r="580" spans="1:21" x14ac:dyDescent="0.3">
      <c r="A580" s="44"/>
      <c r="B580" s="70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2"/>
      <c r="R580" s="44"/>
      <c r="S580" s="44"/>
      <c r="T580" s="44"/>
      <c r="U580" s="44"/>
    </row>
    <row r="581" spans="1:21" x14ac:dyDescent="0.3">
      <c r="A581" s="44"/>
      <c r="B581" s="70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2"/>
      <c r="R581" s="44"/>
      <c r="S581" s="44"/>
      <c r="T581" s="44"/>
      <c r="U581" s="44"/>
    </row>
    <row r="582" spans="1:21" x14ac:dyDescent="0.3">
      <c r="A582" s="44"/>
      <c r="B582" s="70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2"/>
      <c r="R582" s="44"/>
      <c r="S582" s="44"/>
      <c r="T582" s="44"/>
      <c r="U582" s="44"/>
    </row>
    <row r="583" spans="1:21" x14ac:dyDescent="0.3">
      <c r="A583" s="44"/>
      <c r="B583" s="70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2"/>
      <c r="R583" s="44"/>
      <c r="S583" s="44"/>
      <c r="T583" s="44"/>
      <c r="U583" s="44"/>
    </row>
    <row r="584" spans="1:21" x14ac:dyDescent="0.3">
      <c r="A584" s="44"/>
      <c r="B584" s="70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2"/>
      <c r="R584" s="44"/>
      <c r="S584" s="44"/>
      <c r="T584" s="44"/>
      <c r="U584" s="44"/>
    </row>
    <row r="585" spans="1:21" x14ac:dyDescent="0.3">
      <c r="A585" s="44"/>
      <c r="B585" s="70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2"/>
      <c r="R585" s="44"/>
      <c r="S585" s="44"/>
      <c r="T585" s="44"/>
      <c r="U585" s="44"/>
    </row>
    <row r="586" spans="1:21" x14ac:dyDescent="0.3">
      <c r="A586" s="44"/>
      <c r="B586" s="70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2"/>
      <c r="R586" s="44"/>
      <c r="S586" s="44"/>
      <c r="T586" s="44"/>
      <c r="U586" s="44"/>
    </row>
    <row r="587" spans="1:21" x14ac:dyDescent="0.3">
      <c r="A587" s="44"/>
      <c r="B587" s="70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2"/>
      <c r="R587" s="44"/>
      <c r="S587" s="44"/>
      <c r="T587" s="44"/>
      <c r="U587" s="44"/>
    </row>
    <row r="588" spans="1:21" x14ac:dyDescent="0.3">
      <c r="A588" s="44"/>
      <c r="B588" s="70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2"/>
      <c r="R588" s="44"/>
      <c r="S588" s="44"/>
      <c r="T588" s="44"/>
      <c r="U588" s="44"/>
    </row>
    <row r="589" spans="1:21" x14ac:dyDescent="0.3">
      <c r="A589" s="44"/>
      <c r="B589" s="70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2"/>
      <c r="R589" s="44"/>
      <c r="S589" s="44"/>
      <c r="T589" s="44"/>
      <c r="U589" s="44"/>
    </row>
    <row r="590" spans="1:21" x14ac:dyDescent="0.3">
      <c r="A590" s="44"/>
      <c r="B590" s="70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2"/>
      <c r="R590" s="44"/>
      <c r="S590" s="44"/>
      <c r="T590" s="44"/>
      <c r="U590" s="44"/>
    </row>
    <row r="591" spans="1:21" x14ac:dyDescent="0.3">
      <c r="A591" s="44"/>
      <c r="B591" s="70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2"/>
      <c r="R591" s="44"/>
      <c r="S591" s="44"/>
      <c r="T591" s="44"/>
      <c r="U591" s="44"/>
    </row>
    <row r="592" spans="1:21" x14ac:dyDescent="0.3">
      <c r="A592" s="44"/>
      <c r="B592" s="70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2"/>
      <c r="R592" s="44"/>
      <c r="S592" s="44"/>
      <c r="T592" s="44"/>
      <c r="U592" s="44"/>
    </row>
    <row r="593" spans="1:21" x14ac:dyDescent="0.3">
      <c r="A593" s="44"/>
      <c r="B593" s="70"/>
      <c r="C593" s="71"/>
      <c r="D593" s="71"/>
      <c r="E593" s="71"/>
      <c r="F593" s="71"/>
      <c r="G593" s="71"/>
      <c r="H593" s="71"/>
      <c r="I593" s="71"/>
      <c r="J593" s="71"/>
      <c r="K593" s="71"/>
      <c r="L593" s="71"/>
      <c r="M593" s="71"/>
      <c r="N593" s="71"/>
      <c r="O593" s="71"/>
      <c r="P593" s="71"/>
      <c r="Q593" s="72"/>
      <c r="R593" s="44"/>
      <c r="S593" s="44"/>
      <c r="T593" s="44"/>
      <c r="U593" s="44"/>
    </row>
    <row r="594" spans="1:21" x14ac:dyDescent="0.3">
      <c r="A594" s="44"/>
      <c r="B594" s="70"/>
      <c r="C594" s="71"/>
      <c r="D594" s="71"/>
      <c r="E594" s="71"/>
      <c r="F594" s="71"/>
      <c r="G594" s="71"/>
      <c r="H594" s="71"/>
      <c r="I594" s="71"/>
      <c r="J594" s="71"/>
      <c r="K594" s="71"/>
      <c r="L594" s="71"/>
      <c r="M594" s="71"/>
      <c r="N594" s="71"/>
      <c r="O594" s="71"/>
      <c r="P594" s="71"/>
      <c r="Q594" s="72"/>
      <c r="R594" s="44"/>
      <c r="S594" s="44"/>
      <c r="T594" s="44"/>
      <c r="U594" s="44"/>
    </row>
    <row r="595" spans="1:21" x14ac:dyDescent="0.3">
      <c r="A595" s="44"/>
      <c r="B595" s="70"/>
      <c r="C595" s="71"/>
      <c r="D595" s="71"/>
      <c r="E595" s="71"/>
      <c r="F595" s="71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2"/>
      <c r="R595" s="44"/>
      <c r="S595" s="44"/>
      <c r="T595" s="44"/>
      <c r="U595" s="44"/>
    </row>
    <row r="596" spans="1:21" x14ac:dyDescent="0.3">
      <c r="A596" s="44"/>
      <c r="B596" s="70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2"/>
      <c r="R596" s="44"/>
      <c r="S596" s="44"/>
      <c r="T596" s="44"/>
      <c r="U596" s="44"/>
    </row>
    <row r="597" spans="1:21" x14ac:dyDescent="0.3">
      <c r="A597" s="44"/>
      <c r="B597" s="70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2"/>
      <c r="R597" s="44"/>
      <c r="S597" s="44"/>
      <c r="T597" s="44"/>
      <c r="U597" s="44"/>
    </row>
    <row r="598" spans="1:21" x14ac:dyDescent="0.3">
      <c r="A598" s="44"/>
      <c r="B598" s="70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2"/>
      <c r="R598" s="44"/>
      <c r="S598" s="44"/>
      <c r="T598" s="44"/>
      <c r="U598" s="44"/>
    </row>
    <row r="599" spans="1:21" x14ac:dyDescent="0.3">
      <c r="A599" s="44"/>
      <c r="B599" s="70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2"/>
      <c r="R599" s="44"/>
      <c r="S599" s="44"/>
      <c r="T599" s="44"/>
      <c r="U599" s="44"/>
    </row>
    <row r="600" spans="1:21" x14ac:dyDescent="0.3">
      <c r="A600" s="44"/>
      <c r="B600" s="70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2"/>
      <c r="R600" s="44"/>
      <c r="S600" s="44"/>
      <c r="T600" s="44"/>
      <c r="U600" s="44"/>
    </row>
    <row r="601" spans="1:21" x14ac:dyDescent="0.3">
      <c r="A601" s="44"/>
      <c r="B601" s="70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2"/>
      <c r="R601" s="44"/>
      <c r="S601" s="44"/>
      <c r="T601" s="44"/>
      <c r="U601" s="44"/>
    </row>
    <row r="602" spans="1:21" x14ac:dyDescent="0.3">
      <c r="A602" s="44"/>
      <c r="B602" s="70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2"/>
      <c r="R602" s="44"/>
      <c r="S602" s="44"/>
      <c r="T602" s="44"/>
      <c r="U602" s="44"/>
    </row>
    <row r="603" spans="1:21" x14ac:dyDescent="0.3">
      <c r="A603" s="44"/>
      <c r="B603" s="70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2"/>
      <c r="R603" s="44"/>
      <c r="S603" s="44"/>
      <c r="T603" s="44"/>
      <c r="U603" s="44"/>
    </row>
    <row r="604" spans="1:21" x14ac:dyDescent="0.3">
      <c r="A604" s="44"/>
      <c r="B604" s="70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2"/>
      <c r="R604" s="44"/>
      <c r="S604" s="44"/>
      <c r="T604" s="44"/>
      <c r="U604" s="44"/>
    </row>
    <row r="605" spans="1:21" x14ac:dyDescent="0.3">
      <c r="A605" s="44"/>
      <c r="B605" s="70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2"/>
      <c r="R605" s="44"/>
      <c r="S605" s="44"/>
      <c r="T605" s="44"/>
      <c r="U605" s="44"/>
    </row>
    <row r="606" spans="1:21" x14ac:dyDescent="0.3">
      <c r="A606" s="44"/>
      <c r="B606" s="70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2"/>
      <c r="R606" s="44"/>
      <c r="S606" s="44"/>
      <c r="T606" s="44"/>
      <c r="U606" s="44"/>
    </row>
    <row r="607" spans="1:21" x14ac:dyDescent="0.3">
      <c r="A607" s="44"/>
      <c r="B607" s="70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2"/>
      <c r="R607" s="44"/>
      <c r="S607" s="44"/>
      <c r="T607" s="44"/>
      <c r="U607" s="44"/>
    </row>
    <row r="608" spans="1:21" x14ac:dyDescent="0.3">
      <c r="A608" s="44"/>
      <c r="B608" s="70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2"/>
      <c r="R608" s="44"/>
      <c r="S608" s="44"/>
      <c r="T608" s="44"/>
      <c r="U608" s="44"/>
    </row>
    <row r="609" spans="1:21" x14ac:dyDescent="0.3">
      <c r="A609" s="44"/>
      <c r="B609" s="70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2"/>
      <c r="R609" s="44"/>
      <c r="S609" s="44"/>
      <c r="T609" s="44"/>
      <c r="U609" s="44"/>
    </row>
    <row r="610" spans="1:21" x14ac:dyDescent="0.3">
      <c r="A610" s="44"/>
      <c r="B610" s="70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2"/>
      <c r="R610" s="44"/>
      <c r="S610" s="44"/>
      <c r="T610" s="44"/>
      <c r="U610" s="44"/>
    </row>
    <row r="611" spans="1:21" x14ac:dyDescent="0.3">
      <c r="A611" s="44"/>
      <c r="B611" s="70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2"/>
      <c r="R611" s="44"/>
      <c r="S611" s="44"/>
      <c r="T611" s="44"/>
      <c r="U611" s="44"/>
    </row>
    <row r="612" spans="1:21" x14ac:dyDescent="0.3">
      <c r="A612" s="44"/>
      <c r="B612" s="70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2"/>
      <c r="R612" s="44"/>
      <c r="S612" s="44"/>
      <c r="T612" s="44"/>
      <c r="U612" s="44"/>
    </row>
    <row r="613" spans="1:21" x14ac:dyDescent="0.3">
      <c r="A613" s="44"/>
      <c r="B613" s="70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2"/>
      <c r="R613" s="44"/>
      <c r="S613" s="44"/>
      <c r="T613" s="44"/>
      <c r="U613" s="44"/>
    </row>
    <row r="614" spans="1:21" x14ac:dyDescent="0.3">
      <c r="A614" s="44"/>
      <c r="B614" s="70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2"/>
      <c r="R614" s="44"/>
      <c r="S614" s="44"/>
      <c r="T614" s="44"/>
      <c r="U614" s="44"/>
    </row>
    <row r="615" spans="1:21" x14ac:dyDescent="0.3">
      <c r="A615" s="44"/>
      <c r="B615" s="70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2"/>
      <c r="R615" s="44"/>
      <c r="S615" s="44"/>
      <c r="T615" s="44"/>
      <c r="U615" s="44"/>
    </row>
    <row r="616" spans="1:21" x14ac:dyDescent="0.3">
      <c r="A616" s="44"/>
      <c r="B616" s="70"/>
      <c r="C616" s="71"/>
      <c r="D616" s="71"/>
      <c r="E616" s="71"/>
      <c r="F616" s="71"/>
      <c r="G616" s="71"/>
      <c r="H616" s="71"/>
      <c r="I616" s="71"/>
      <c r="J616" s="71"/>
      <c r="K616" s="71"/>
      <c r="L616" s="71"/>
      <c r="M616" s="71"/>
      <c r="N616" s="71"/>
      <c r="O616" s="71"/>
      <c r="P616" s="71"/>
      <c r="Q616" s="72"/>
      <c r="R616" s="44"/>
      <c r="S616" s="44"/>
      <c r="T616" s="44"/>
      <c r="U616" s="44"/>
    </row>
    <row r="617" spans="1:21" x14ac:dyDescent="0.3">
      <c r="A617" s="44"/>
      <c r="B617" s="70"/>
      <c r="C617" s="71"/>
      <c r="D617" s="71"/>
      <c r="E617" s="71"/>
      <c r="F617" s="71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2"/>
      <c r="R617" s="44"/>
      <c r="S617" s="44"/>
      <c r="T617" s="44"/>
      <c r="U617" s="44"/>
    </row>
    <row r="618" spans="1:21" x14ac:dyDescent="0.3">
      <c r="A618" s="44"/>
      <c r="B618" s="70"/>
      <c r="C618" s="71"/>
      <c r="D618" s="71"/>
      <c r="E618" s="71"/>
      <c r="F618" s="71"/>
      <c r="G618" s="71"/>
      <c r="H618" s="71"/>
      <c r="I618" s="71"/>
      <c r="J618" s="71"/>
      <c r="K618" s="71"/>
      <c r="L618" s="71"/>
      <c r="M618" s="71"/>
      <c r="N618" s="71"/>
      <c r="O618" s="71"/>
      <c r="P618" s="71"/>
      <c r="Q618" s="72"/>
      <c r="R618" s="44"/>
      <c r="S618" s="44"/>
      <c r="T618" s="44"/>
      <c r="U618" s="44"/>
    </row>
    <row r="619" spans="1:21" x14ac:dyDescent="0.3">
      <c r="A619" s="44"/>
      <c r="B619" s="70"/>
      <c r="C619" s="71"/>
      <c r="D619" s="71"/>
      <c r="E619" s="71"/>
      <c r="F619" s="71"/>
      <c r="G619" s="71"/>
      <c r="H619" s="71"/>
      <c r="I619" s="71"/>
      <c r="J619" s="71"/>
      <c r="K619" s="71"/>
      <c r="L619" s="71"/>
      <c r="M619" s="71"/>
      <c r="N619" s="71"/>
      <c r="O619" s="71"/>
      <c r="P619" s="71"/>
      <c r="Q619" s="72"/>
      <c r="R619" s="44"/>
      <c r="S619" s="44"/>
      <c r="T619" s="44"/>
      <c r="U619" s="44"/>
    </row>
    <row r="620" spans="1:21" x14ac:dyDescent="0.3">
      <c r="A620" s="44"/>
      <c r="B620" s="70"/>
      <c r="C620" s="71"/>
      <c r="D620" s="71"/>
      <c r="E620" s="71"/>
      <c r="F620" s="71"/>
      <c r="G620" s="71"/>
      <c r="H620" s="71"/>
      <c r="I620" s="71"/>
      <c r="J620" s="71"/>
      <c r="K620" s="71"/>
      <c r="L620" s="71"/>
      <c r="M620" s="71"/>
      <c r="N620" s="71"/>
      <c r="O620" s="71"/>
      <c r="P620" s="71"/>
      <c r="Q620" s="72"/>
      <c r="R620" s="44"/>
      <c r="S620" s="44"/>
      <c r="T620" s="44"/>
      <c r="U620" s="44"/>
    </row>
    <row r="621" spans="1:21" x14ac:dyDescent="0.3">
      <c r="A621" s="44"/>
      <c r="B621" s="70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2"/>
      <c r="R621" s="44"/>
      <c r="S621" s="44"/>
      <c r="T621" s="44"/>
      <c r="U621" s="44"/>
    </row>
    <row r="622" spans="1:21" x14ac:dyDescent="0.3">
      <c r="A622" s="44"/>
      <c r="B622" s="70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2"/>
      <c r="R622" s="44"/>
      <c r="S622" s="44"/>
      <c r="T622" s="44"/>
      <c r="U622" s="44"/>
    </row>
    <row r="623" spans="1:21" x14ac:dyDescent="0.3">
      <c r="A623" s="44"/>
      <c r="B623" s="70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2"/>
      <c r="R623" s="44"/>
      <c r="S623" s="44"/>
      <c r="T623" s="44"/>
      <c r="U623" s="44"/>
    </row>
    <row r="624" spans="1:21" x14ac:dyDescent="0.3">
      <c r="A624" s="44"/>
      <c r="B624" s="70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2"/>
      <c r="R624" s="44"/>
      <c r="S624" s="44"/>
      <c r="T624" s="44"/>
      <c r="U624" s="44"/>
    </row>
    <row r="625" spans="1:21" x14ac:dyDescent="0.3">
      <c r="A625" s="44"/>
      <c r="B625" s="70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2"/>
      <c r="R625" s="44"/>
      <c r="S625" s="44"/>
      <c r="T625" s="44"/>
      <c r="U625" s="44"/>
    </row>
    <row r="626" spans="1:21" x14ac:dyDescent="0.3">
      <c r="A626" s="44"/>
      <c r="B626" s="70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2"/>
      <c r="R626" s="44"/>
      <c r="S626" s="44"/>
      <c r="T626" s="44"/>
      <c r="U626" s="44"/>
    </row>
    <row r="627" spans="1:21" x14ac:dyDescent="0.3">
      <c r="A627" s="44"/>
      <c r="B627" s="70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2"/>
      <c r="R627" s="44"/>
      <c r="S627" s="44"/>
      <c r="T627" s="44"/>
      <c r="U627" s="44"/>
    </row>
    <row r="628" spans="1:21" x14ac:dyDescent="0.3">
      <c r="A628" s="44"/>
      <c r="B628" s="70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2"/>
      <c r="R628" s="44"/>
      <c r="S628" s="44"/>
      <c r="T628" s="44"/>
      <c r="U628" s="44"/>
    </row>
    <row r="629" spans="1:21" x14ac:dyDescent="0.3">
      <c r="A629" s="44"/>
      <c r="B629" s="70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2"/>
      <c r="R629" s="44"/>
      <c r="S629" s="44"/>
      <c r="T629" s="44"/>
      <c r="U629" s="44"/>
    </row>
    <row r="630" spans="1:21" x14ac:dyDescent="0.3">
      <c r="A630" s="44"/>
      <c r="B630" s="70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2"/>
      <c r="R630" s="44"/>
      <c r="S630" s="44"/>
      <c r="T630" s="44"/>
      <c r="U630" s="44"/>
    </row>
    <row r="631" spans="1:21" x14ac:dyDescent="0.3">
      <c r="A631" s="44"/>
      <c r="B631" s="70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2"/>
      <c r="R631" s="44"/>
      <c r="S631" s="44"/>
      <c r="T631" s="44"/>
      <c r="U631" s="44"/>
    </row>
    <row r="632" spans="1:21" x14ac:dyDescent="0.3">
      <c r="A632" s="44"/>
      <c r="B632" s="70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2"/>
      <c r="R632" s="44"/>
      <c r="S632" s="44"/>
      <c r="T632" s="44"/>
      <c r="U632" s="44"/>
    </row>
    <row r="633" spans="1:21" x14ac:dyDescent="0.3">
      <c r="A633" s="44"/>
      <c r="B633" s="70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2"/>
      <c r="R633" s="44"/>
      <c r="S633" s="44"/>
      <c r="T633" s="44"/>
      <c r="U633" s="44"/>
    </row>
    <row r="634" spans="1:21" x14ac:dyDescent="0.3">
      <c r="A634" s="44"/>
      <c r="B634" s="70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2"/>
      <c r="R634" s="44"/>
      <c r="S634" s="44"/>
      <c r="T634" s="44"/>
      <c r="U634" s="44"/>
    </row>
    <row r="635" spans="1:21" x14ac:dyDescent="0.3">
      <c r="A635" s="44"/>
      <c r="B635" s="70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2"/>
      <c r="R635" s="44"/>
      <c r="S635" s="44"/>
      <c r="T635" s="44"/>
      <c r="U635" s="44"/>
    </row>
    <row r="636" spans="1:21" x14ac:dyDescent="0.3">
      <c r="A636" s="44"/>
      <c r="B636" s="70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2"/>
      <c r="R636" s="44"/>
      <c r="S636" s="44"/>
      <c r="T636" s="44"/>
      <c r="U636" s="44"/>
    </row>
    <row r="637" spans="1:21" x14ac:dyDescent="0.3">
      <c r="A637" s="44"/>
      <c r="B637" s="70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2"/>
      <c r="R637" s="44"/>
      <c r="S637" s="44"/>
      <c r="T637" s="44"/>
      <c r="U637" s="44"/>
    </row>
    <row r="638" spans="1:21" x14ac:dyDescent="0.3">
      <c r="A638" s="44"/>
      <c r="B638" s="70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2"/>
      <c r="R638" s="44"/>
      <c r="S638" s="44"/>
      <c r="T638" s="44"/>
      <c r="U638" s="44"/>
    </row>
    <row r="639" spans="1:21" x14ac:dyDescent="0.3">
      <c r="A639" s="44"/>
      <c r="B639" s="70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2"/>
      <c r="R639" s="44"/>
      <c r="S639" s="44"/>
      <c r="T639" s="44"/>
      <c r="U639" s="44"/>
    </row>
    <row r="640" spans="1:21" x14ac:dyDescent="0.3">
      <c r="A640" s="44"/>
      <c r="B640" s="70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2"/>
      <c r="R640" s="44"/>
      <c r="S640" s="44"/>
      <c r="T640" s="44"/>
      <c r="U640" s="44"/>
    </row>
    <row r="641" spans="1:21" x14ac:dyDescent="0.3">
      <c r="A641" s="44"/>
      <c r="B641" s="70"/>
      <c r="C641" s="71"/>
      <c r="D641" s="71"/>
      <c r="E641" s="71"/>
      <c r="F641" s="71"/>
      <c r="G641" s="71"/>
      <c r="H641" s="71"/>
      <c r="I641" s="71"/>
      <c r="J641" s="71"/>
      <c r="K641" s="71"/>
      <c r="L641" s="71"/>
      <c r="M641" s="71"/>
      <c r="N641" s="71"/>
      <c r="O641" s="71"/>
      <c r="P641" s="71"/>
      <c r="Q641" s="72"/>
      <c r="R641" s="44"/>
      <c r="S641" s="44"/>
      <c r="T641" s="44"/>
      <c r="U641" s="44"/>
    </row>
    <row r="642" spans="1:21" x14ac:dyDescent="0.3">
      <c r="A642" s="44"/>
      <c r="B642" s="70"/>
      <c r="C642" s="71"/>
      <c r="D642" s="71"/>
      <c r="E642" s="71"/>
      <c r="F642" s="71"/>
      <c r="G642" s="71"/>
      <c r="H642" s="71"/>
      <c r="I642" s="71"/>
      <c r="J642" s="71"/>
      <c r="K642" s="71"/>
      <c r="L642" s="71"/>
      <c r="M642" s="71"/>
      <c r="N642" s="71"/>
      <c r="O642" s="71"/>
      <c r="P642" s="71"/>
      <c r="Q642" s="72"/>
      <c r="R642" s="44"/>
      <c r="S642" s="44"/>
      <c r="T642" s="44"/>
      <c r="U642" s="44"/>
    </row>
    <row r="643" spans="1:21" x14ac:dyDescent="0.3">
      <c r="A643" s="44"/>
      <c r="B643" s="70"/>
      <c r="C643" s="71"/>
      <c r="D643" s="71"/>
      <c r="E643" s="71"/>
      <c r="F643" s="71"/>
      <c r="G643" s="71"/>
      <c r="H643" s="71"/>
      <c r="I643" s="71"/>
      <c r="J643" s="71"/>
      <c r="K643" s="71"/>
      <c r="L643" s="71"/>
      <c r="M643" s="71"/>
      <c r="N643" s="71"/>
      <c r="O643" s="71"/>
      <c r="P643" s="71"/>
      <c r="Q643" s="72"/>
      <c r="R643" s="44"/>
      <c r="S643" s="44"/>
      <c r="T643" s="44"/>
      <c r="U643" s="44"/>
    </row>
    <row r="644" spans="1:21" x14ac:dyDescent="0.3">
      <c r="A644" s="44"/>
      <c r="B644" s="70"/>
      <c r="C644" s="71"/>
      <c r="D644" s="71"/>
      <c r="E644" s="71"/>
      <c r="F644" s="71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2"/>
      <c r="R644" s="44"/>
      <c r="S644" s="44"/>
      <c r="T644" s="44"/>
      <c r="U644" s="44"/>
    </row>
    <row r="645" spans="1:21" x14ac:dyDescent="0.3">
      <c r="A645" s="44"/>
      <c r="B645" s="70"/>
      <c r="C645" s="71"/>
      <c r="D645" s="71"/>
      <c r="E645" s="71"/>
      <c r="F645" s="71"/>
      <c r="G645" s="71"/>
      <c r="H645" s="71"/>
      <c r="I645" s="71"/>
      <c r="J645" s="71"/>
      <c r="K645" s="71"/>
      <c r="L645" s="71"/>
      <c r="M645" s="71"/>
      <c r="N645" s="71"/>
      <c r="O645" s="71"/>
      <c r="P645" s="71"/>
      <c r="Q645" s="72"/>
      <c r="R645" s="44"/>
      <c r="S645" s="44"/>
      <c r="T645" s="44"/>
      <c r="U645" s="44"/>
    </row>
    <row r="646" spans="1:21" x14ac:dyDescent="0.3">
      <c r="A646" s="44"/>
      <c r="B646" s="70"/>
      <c r="C646" s="71"/>
      <c r="D646" s="71"/>
      <c r="E646" s="71"/>
      <c r="F646" s="71"/>
      <c r="G646" s="71"/>
      <c r="H646" s="71"/>
      <c r="I646" s="71"/>
      <c r="J646" s="71"/>
      <c r="K646" s="71"/>
      <c r="L646" s="71"/>
      <c r="M646" s="71"/>
      <c r="N646" s="71"/>
      <c r="O646" s="71"/>
      <c r="P646" s="71"/>
      <c r="Q646" s="72"/>
      <c r="R646" s="44"/>
      <c r="S646" s="44"/>
      <c r="T646" s="44"/>
      <c r="U646" s="44"/>
    </row>
    <row r="647" spans="1:21" x14ac:dyDescent="0.3">
      <c r="A647" s="44"/>
      <c r="B647" s="70"/>
      <c r="C647" s="71"/>
      <c r="D647" s="71"/>
      <c r="E647" s="71"/>
      <c r="F647" s="71"/>
      <c r="G647" s="71"/>
      <c r="H647" s="71"/>
      <c r="I647" s="71"/>
      <c r="J647" s="71"/>
      <c r="K647" s="71"/>
      <c r="L647" s="71"/>
      <c r="M647" s="71"/>
      <c r="N647" s="71"/>
      <c r="O647" s="71"/>
      <c r="P647" s="71"/>
      <c r="Q647" s="72"/>
      <c r="R647" s="44"/>
      <c r="S647" s="44"/>
      <c r="T647" s="44"/>
      <c r="U647" s="44"/>
    </row>
    <row r="648" spans="1:21" x14ac:dyDescent="0.3">
      <c r="A648" s="44"/>
      <c r="B648" s="70"/>
      <c r="C648" s="71"/>
      <c r="D648" s="71"/>
      <c r="E648" s="71"/>
      <c r="F648" s="71"/>
      <c r="G648" s="71"/>
      <c r="H648" s="71"/>
      <c r="I648" s="71"/>
      <c r="J648" s="71"/>
      <c r="K648" s="71"/>
      <c r="L648" s="71"/>
      <c r="M648" s="71"/>
      <c r="N648" s="71"/>
      <c r="O648" s="71"/>
      <c r="P648" s="71"/>
      <c r="Q648" s="72"/>
      <c r="R648" s="44"/>
      <c r="S648" s="44"/>
      <c r="T648" s="44"/>
      <c r="U648" s="44"/>
    </row>
    <row r="649" spans="1:21" x14ac:dyDescent="0.3">
      <c r="A649" s="44"/>
      <c r="B649" s="70"/>
      <c r="C649" s="71"/>
      <c r="D649" s="71"/>
      <c r="E649" s="71"/>
      <c r="F649" s="71"/>
      <c r="G649" s="71"/>
      <c r="H649" s="71"/>
      <c r="I649" s="71"/>
      <c r="J649" s="71"/>
      <c r="K649" s="71"/>
      <c r="L649" s="71"/>
      <c r="M649" s="71"/>
      <c r="N649" s="71"/>
      <c r="O649" s="71"/>
      <c r="P649" s="71"/>
      <c r="Q649" s="72"/>
      <c r="R649" s="44"/>
      <c r="S649" s="44"/>
      <c r="T649" s="44"/>
      <c r="U649" s="44"/>
    </row>
    <row r="650" spans="1:21" x14ac:dyDescent="0.3">
      <c r="A650" s="44"/>
      <c r="B650" s="70"/>
      <c r="C650" s="71"/>
      <c r="D650" s="71"/>
      <c r="E650" s="71"/>
      <c r="F650" s="71"/>
      <c r="G650" s="71"/>
      <c r="H650" s="71"/>
      <c r="I650" s="71"/>
      <c r="J650" s="71"/>
      <c r="K650" s="71"/>
      <c r="L650" s="71"/>
      <c r="M650" s="71"/>
      <c r="N650" s="71"/>
      <c r="O650" s="71"/>
      <c r="P650" s="71"/>
      <c r="Q650" s="72"/>
      <c r="R650" s="44"/>
      <c r="S650" s="44"/>
      <c r="T650" s="44"/>
      <c r="U650" s="44"/>
    </row>
    <row r="651" spans="1:21" x14ac:dyDescent="0.3">
      <c r="A651" s="44"/>
      <c r="B651" s="70"/>
      <c r="C651" s="71"/>
      <c r="D651" s="71"/>
      <c r="E651" s="71"/>
      <c r="F651" s="71"/>
      <c r="G651" s="71"/>
      <c r="H651" s="71"/>
      <c r="I651" s="71"/>
      <c r="J651" s="71"/>
      <c r="K651" s="71"/>
      <c r="L651" s="71"/>
      <c r="M651" s="71"/>
      <c r="N651" s="71"/>
      <c r="O651" s="71"/>
      <c r="P651" s="71"/>
      <c r="Q651" s="72"/>
      <c r="R651" s="44"/>
      <c r="S651" s="44"/>
      <c r="T651" s="44"/>
      <c r="U651" s="44"/>
    </row>
    <row r="652" spans="1:21" x14ac:dyDescent="0.3">
      <c r="A652" s="44"/>
      <c r="B652" s="70"/>
      <c r="C652" s="71"/>
      <c r="D652" s="71"/>
      <c r="E652" s="71"/>
      <c r="F652" s="71"/>
      <c r="G652" s="71"/>
      <c r="H652" s="71"/>
      <c r="I652" s="71"/>
      <c r="J652" s="71"/>
      <c r="K652" s="71"/>
      <c r="L652" s="71"/>
      <c r="M652" s="71"/>
      <c r="N652" s="71"/>
      <c r="O652" s="71"/>
      <c r="P652" s="71"/>
      <c r="Q652" s="72"/>
      <c r="R652" s="44"/>
      <c r="S652" s="44"/>
      <c r="T652" s="44"/>
      <c r="U652" s="44"/>
    </row>
    <row r="653" spans="1:21" x14ac:dyDescent="0.3">
      <c r="A653" s="44"/>
      <c r="B653" s="70"/>
      <c r="C653" s="71"/>
      <c r="D653" s="71"/>
      <c r="E653" s="71"/>
      <c r="F653" s="71"/>
      <c r="G653" s="71"/>
      <c r="H653" s="71"/>
      <c r="I653" s="71"/>
      <c r="J653" s="71"/>
      <c r="K653" s="71"/>
      <c r="L653" s="71"/>
      <c r="M653" s="71"/>
      <c r="N653" s="71"/>
      <c r="O653" s="71"/>
      <c r="P653" s="71"/>
      <c r="Q653" s="72"/>
      <c r="R653" s="44"/>
      <c r="S653" s="44"/>
      <c r="T653" s="44"/>
      <c r="U653" s="44"/>
    </row>
    <row r="654" spans="1:21" x14ac:dyDescent="0.3">
      <c r="A654" s="44"/>
      <c r="B654" s="70"/>
      <c r="C654" s="71"/>
      <c r="D654" s="71"/>
      <c r="E654" s="71"/>
      <c r="F654" s="71"/>
      <c r="G654" s="71"/>
      <c r="H654" s="71"/>
      <c r="I654" s="71"/>
      <c r="J654" s="71"/>
      <c r="K654" s="71"/>
      <c r="L654" s="71"/>
      <c r="M654" s="71"/>
      <c r="N654" s="71"/>
      <c r="O654" s="71"/>
      <c r="P654" s="71"/>
      <c r="Q654" s="72"/>
      <c r="R654" s="44"/>
      <c r="S654" s="44"/>
      <c r="T654" s="44"/>
      <c r="U654" s="44"/>
    </row>
    <row r="655" spans="1:21" x14ac:dyDescent="0.3">
      <c r="A655" s="44"/>
      <c r="B655" s="70"/>
      <c r="C655" s="71"/>
      <c r="D655" s="71"/>
      <c r="E655" s="71"/>
      <c r="F655" s="71"/>
      <c r="G655" s="71"/>
      <c r="H655" s="71"/>
      <c r="I655" s="71"/>
      <c r="J655" s="71"/>
      <c r="K655" s="71"/>
      <c r="L655" s="71"/>
      <c r="M655" s="71"/>
      <c r="N655" s="71"/>
      <c r="O655" s="71"/>
      <c r="P655" s="71"/>
      <c r="Q655" s="72"/>
      <c r="R655" s="44"/>
      <c r="S655" s="44"/>
      <c r="T655" s="44"/>
      <c r="U655" s="44"/>
    </row>
    <row r="656" spans="1:21" x14ac:dyDescent="0.3">
      <c r="A656" s="44"/>
      <c r="B656" s="70"/>
      <c r="C656" s="71"/>
      <c r="D656" s="71"/>
      <c r="E656" s="71"/>
      <c r="F656" s="71"/>
      <c r="G656" s="71"/>
      <c r="H656" s="71"/>
      <c r="I656" s="71"/>
      <c r="J656" s="71"/>
      <c r="K656" s="71"/>
      <c r="L656" s="71"/>
      <c r="M656" s="71"/>
      <c r="N656" s="71"/>
      <c r="O656" s="71"/>
      <c r="P656" s="71"/>
      <c r="Q656" s="72"/>
      <c r="R656" s="44"/>
      <c r="S656" s="44"/>
      <c r="T656" s="44"/>
      <c r="U656" s="44"/>
    </row>
    <row r="657" spans="1:21" x14ac:dyDescent="0.3">
      <c r="A657" s="44"/>
      <c r="B657" s="70"/>
      <c r="C657" s="71"/>
      <c r="D657" s="71"/>
      <c r="E657" s="71"/>
      <c r="F657" s="71"/>
      <c r="G657" s="71"/>
      <c r="H657" s="71"/>
      <c r="I657" s="71"/>
      <c r="J657" s="71"/>
      <c r="K657" s="71"/>
      <c r="L657" s="71"/>
      <c r="M657" s="71"/>
      <c r="N657" s="71"/>
      <c r="O657" s="71"/>
      <c r="P657" s="71"/>
      <c r="Q657" s="72"/>
      <c r="R657" s="44"/>
      <c r="S657" s="44"/>
      <c r="T657" s="44"/>
      <c r="U657" s="44"/>
    </row>
    <row r="658" spans="1:21" x14ac:dyDescent="0.3">
      <c r="A658" s="44"/>
      <c r="B658" s="70"/>
      <c r="C658" s="71"/>
      <c r="D658" s="71"/>
      <c r="E658" s="71"/>
      <c r="F658" s="71"/>
      <c r="G658" s="71"/>
      <c r="H658" s="71"/>
      <c r="I658" s="71"/>
      <c r="J658" s="71"/>
      <c r="K658" s="71"/>
      <c r="L658" s="71"/>
      <c r="M658" s="71"/>
      <c r="N658" s="71"/>
      <c r="O658" s="71"/>
      <c r="P658" s="71"/>
      <c r="Q658" s="72"/>
      <c r="R658" s="44"/>
      <c r="S658" s="44"/>
      <c r="T658" s="44"/>
      <c r="U658" s="44"/>
    </row>
    <row r="659" spans="1:21" x14ac:dyDescent="0.3">
      <c r="A659" s="44"/>
      <c r="B659" s="70"/>
      <c r="C659" s="71"/>
      <c r="D659" s="71"/>
      <c r="E659" s="71"/>
      <c r="F659" s="71"/>
      <c r="G659" s="71"/>
      <c r="H659" s="71"/>
      <c r="I659" s="71"/>
      <c r="J659" s="71"/>
      <c r="K659" s="71"/>
      <c r="L659" s="71"/>
      <c r="M659" s="71"/>
      <c r="N659" s="71"/>
      <c r="O659" s="71"/>
      <c r="P659" s="71"/>
      <c r="Q659" s="72"/>
      <c r="R659" s="44"/>
      <c r="S659" s="44"/>
      <c r="T659" s="44"/>
      <c r="U659" s="44"/>
    </row>
    <row r="660" spans="1:21" x14ac:dyDescent="0.3">
      <c r="A660" s="44"/>
      <c r="B660" s="70"/>
      <c r="C660" s="71"/>
      <c r="D660" s="71"/>
      <c r="E660" s="71"/>
      <c r="F660" s="71"/>
      <c r="G660" s="71"/>
      <c r="H660" s="71"/>
      <c r="I660" s="71"/>
      <c r="J660" s="71"/>
      <c r="K660" s="71"/>
      <c r="L660" s="71"/>
      <c r="M660" s="71"/>
      <c r="N660" s="71"/>
      <c r="O660" s="71"/>
      <c r="P660" s="71"/>
      <c r="Q660" s="72"/>
      <c r="R660" s="44"/>
      <c r="S660" s="44"/>
      <c r="T660" s="44"/>
      <c r="U660" s="44"/>
    </row>
    <row r="661" spans="1:21" x14ac:dyDescent="0.3">
      <c r="A661" s="44"/>
      <c r="B661" s="70"/>
      <c r="C661" s="71"/>
      <c r="D661" s="71"/>
      <c r="E661" s="71"/>
      <c r="F661" s="71"/>
      <c r="G661" s="71"/>
      <c r="H661" s="71"/>
      <c r="I661" s="71"/>
      <c r="J661" s="71"/>
      <c r="K661" s="71"/>
      <c r="L661" s="71"/>
      <c r="M661" s="71"/>
      <c r="N661" s="71"/>
      <c r="O661" s="71"/>
      <c r="P661" s="71"/>
      <c r="Q661" s="72"/>
      <c r="R661" s="44"/>
      <c r="S661" s="44"/>
      <c r="T661" s="44"/>
      <c r="U661" s="44"/>
    </row>
    <row r="662" spans="1:21" x14ac:dyDescent="0.3">
      <c r="A662" s="44"/>
      <c r="B662" s="70"/>
      <c r="C662" s="71"/>
      <c r="D662" s="71"/>
      <c r="E662" s="71"/>
      <c r="F662" s="71"/>
      <c r="G662" s="71"/>
      <c r="H662" s="71"/>
      <c r="I662" s="71"/>
      <c r="J662" s="71"/>
      <c r="K662" s="71"/>
      <c r="L662" s="71"/>
      <c r="M662" s="71"/>
      <c r="N662" s="71"/>
      <c r="O662" s="71"/>
      <c r="P662" s="71"/>
      <c r="Q662" s="72"/>
      <c r="R662" s="44"/>
      <c r="S662" s="44"/>
      <c r="T662" s="44"/>
      <c r="U662" s="44"/>
    </row>
    <row r="663" spans="1:21" x14ac:dyDescent="0.3">
      <c r="A663" s="44"/>
      <c r="B663" s="70"/>
      <c r="C663" s="71"/>
      <c r="D663" s="71"/>
      <c r="E663" s="71"/>
      <c r="F663" s="71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2"/>
      <c r="R663" s="44"/>
      <c r="S663" s="44"/>
      <c r="T663" s="44"/>
      <c r="U663" s="44"/>
    </row>
    <row r="664" spans="1:21" x14ac:dyDescent="0.3">
      <c r="A664" s="44"/>
      <c r="B664" s="70"/>
      <c r="C664" s="71"/>
      <c r="D664" s="71"/>
      <c r="E664" s="71"/>
      <c r="F664" s="71"/>
      <c r="G664" s="71"/>
      <c r="H664" s="71"/>
      <c r="I664" s="71"/>
      <c r="J664" s="71"/>
      <c r="K664" s="71"/>
      <c r="L664" s="71"/>
      <c r="M664" s="71"/>
      <c r="N664" s="71"/>
      <c r="O664" s="71"/>
      <c r="P664" s="71"/>
      <c r="Q664" s="72"/>
      <c r="R664" s="44"/>
      <c r="S664" s="44"/>
      <c r="T664" s="44"/>
      <c r="U664" s="44"/>
    </row>
    <row r="665" spans="1:21" x14ac:dyDescent="0.3">
      <c r="A665" s="44"/>
      <c r="B665" s="70"/>
      <c r="C665" s="71"/>
      <c r="D665" s="71"/>
      <c r="E665" s="71"/>
      <c r="F665" s="71"/>
      <c r="G665" s="71"/>
      <c r="H665" s="71"/>
      <c r="I665" s="71"/>
      <c r="J665" s="71"/>
      <c r="K665" s="71"/>
      <c r="L665" s="71"/>
      <c r="M665" s="71"/>
      <c r="N665" s="71"/>
      <c r="O665" s="71"/>
      <c r="P665" s="71"/>
      <c r="Q665" s="72"/>
      <c r="R665" s="44"/>
      <c r="S665" s="44"/>
      <c r="T665" s="44"/>
      <c r="U665" s="44"/>
    </row>
    <row r="666" spans="1:21" x14ac:dyDescent="0.3">
      <c r="A666" s="44"/>
      <c r="B666" s="70"/>
      <c r="C666" s="71"/>
      <c r="D666" s="71"/>
      <c r="E666" s="71"/>
      <c r="F666" s="71"/>
      <c r="G666" s="71"/>
      <c r="H666" s="71"/>
      <c r="I666" s="71"/>
      <c r="J666" s="71"/>
      <c r="K666" s="71"/>
      <c r="L666" s="71"/>
      <c r="M666" s="71"/>
      <c r="N666" s="71"/>
      <c r="O666" s="71"/>
      <c r="P666" s="71"/>
      <c r="Q666" s="72"/>
      <c r="R666" s="44"/>
      <c r="S666" s="44"/>
      <c r="T666" s="44"/>
      <c r="U666" s="44"/>
    </row>
    <row r="667" spans="1:21" x14ac:dyDescent="0.3">
      <c r="A667" s="44"/>
      <c r="B667" s="70"/>
      <c r="C667" s="71"/>
      <c r="D667" s="71"/>
      <c r="E667" s="71"/>
      <c r="F667" s="71"/>
      <c r="G667" s="71"/>
      <c r="H667" s="71"/>
      <c r="I667" s="71"/>
      <c r="J667" s="71"/>
      <c r="K667" s="71"/>
      <c r="L667" s="71"/>
      <c r="M667" s="71"/>
      <c r="N667" s="71"/>
      <c r="O667" s="71"/>
      <c r="P667" s="71"/>
      <c r="Q667" s="72"/>
      <c r="R667" s="44"/>
      <c r="S667" s="44"/>
      <c r="T667" s="44"/>
      <c r="U667" s="44"/>
    </row>
    <row r="668" spans="1:21" x14ac:dyDescent="0.3">
      <c r="A668" s="44"/>
      <c r="B668" s="70"/>
      <c r="C668" s="71"/>
      <c r="D668" s="71"/>
      <c r="E668" s="71"/>
      <c r="F668" s="71"/>
      <c r="G668" s="71"/>
      <c r="H668" s="71"/>
      <c r="I668" s="71"/>
      <c r="J668" s="71"/>
      <c r="K668" s="71"/>
      <c r="L668" s="71"/>
      <c r="M668" s="71"/>
      <c r="N668" s="71"/>
      <c r="O668" s="71"/>
      <c r="P668" s="71"/>
      <c r="Q668" s="72"/>
      <c r="R668" s="44"/>
      <c r="S668" s="44"/>
      <c r="T668" s="44"/>
      <c r="U668" s="44"/>
    </row>
    <row r="669" spans="1:21" x14ac:dyDescent="0.3">
      <c r="A669" s="44"/>
      <c r="B669" s="70"/>
      <c r="C669" s="71"/>
      <c r="D669" s="71"/>
      <c r="E669" s="71"/>
      <c r="F669" s="71"/>
      <c r="G669" s="71"/>
      <c r="H669" s="71"/>
      <c r="I669" s="71"/>
      <c r="J669" s="71"/>
      <c r="K669" s="71"/>
      <c r="L669" s="71"/>
      <c r="M669" s="71"/>
      <c r="N669" s="71"/>
      <c r="O669" s="71"/>
      <c r="P669" s="71"/>
      <c r="Q669" s="72"/>
      <c r="R669" s="44"/>
      <c r="S669" s="44"/>
      <c r="T669" s="44"/>
      <c r="U669" s="44"/>
    </row>
    <row r="670" spans="1:21" x14ac:dyDescent="0.3">
      <c r="A670" s="44"/>
      <c r="B670" s="70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2"/>
      <c r="R670" s="44"/>
      <c r="S670" s="44"/>
      <c r="T670" s="44"/>
      <c r="U670" s="44"/>
    </row>
    <row r="671" spans="1:21" x14ac:dyDescent="0.3">
      <c r="A671" s="44"/>
      <c r="B671" s="70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2"/>
      <c r="R671" s="44"/>
      <c r="S671" s="44"/>
      <c r="T671" s="44"/>
      <c r="U671" s="44"/>
    </row>
    <row r="672" spans="1:21" x14ac:dyDescent="0.3">
      <c r="A672" s="44"/>
      <c r="B672" s="70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2"/>
      <c r="R672" s="44"/>
      <c r="S672" s="44"/>
      <c r="T672" s="44"/>
      <c r="U672" s="44"/>
    </row>
    <row r="673" spans="1:21" x14ac:dyDescent="0.3">
      <c r="A673" s="44"/>
      <c r="B673" s="70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2"/>
      <c r="R673" s="44"/>
      <c r="S673" s="44"/>
      <c r="T673" s="44"/>
      <c r="U673" s="44"/>
    </row>
    <row r="674" spans="1:21" x14ac:dyDescent="0.3">
      <c r="A674" s="44"/>
      <c r="B674" s="70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2"/>
      <c r="R674" s="44"/>
      <c r="S674" s="44"/>
      <c r="T674" s="44"/>
      <c r="U674" s="44"/>
    </row>
    <row r="675" spans="1:21" x14ac:dyDescent="0.3">
      <c r="A675" s="44"/>
      <c r="B675" s="70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2"/>
      <c r="R675" s="44"/>
      <c r="S675" s="44"/>
      <c r="T675" s="44"/>
      <c r="U675" s="44"/>
    </row>
    <row r="676" spans="1:21" x14ac:dyDescent="0.3">
      <c r="A676" s="44"/>
      <c r="B676" s="70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2"/>
      <c r="R676" s="44"/>
      <c r="S676" s="44"/>
      <c r="T676" s="44"/>
      <c r="U676" s="44"/>
    </row>
    <row r="677" spans="1:21" x14ac:dyDescent="0.3">
      <c r="A677" s="44"/>
      <c r="B677" s="70"/>
      <c r="C677" s="71"/>
      <c r="D677" s="71"/>
      <c r="E677" s="71"/>
      <c r="F677" s="71"/>
      <c r="G677" s="71"/>
      <c r="H677" s="71"/>
      <c r="I677" s="71"/>
      <c r="J677" s="71"/>
      <c r="K677" s="71"/>
      <c r="L677" s="71"/>
      <c r="M677" s="71"/>
      <c r="N677" s="71"/>
      <c r="O677" s="71"/>
      <c r="P677" s="71"/>
      <c r="Q677" s="72"/>
      <c r="R677" s="44"/>
      <c r="S677" s="44"/>
      <c r="T677" s="44"/>
      <c r="U677" s="44"/>
    </row>
    <row r="678" spans="1:21" x14ac:dyDescent="0.3">
      <c r="A678" s="44"/>
      <c r="B678" s="70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2"/>
      <c r="R678" s="44"/>
      <c r="S678" s="44"/>
      <c r="T678" s="44"/>
      <c r="U678" s="44"/>
    </row>
    <row r="679" spans="1:21" x14ac:dyDescent="0.3">
      <c r="A679" s="44"/>
      <c r="B679" s="70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2"/>
      <c r="R679" s="44"/>
      <c r="S679" s="44"/>
      <c r="T679" s="44"/>
      <c r="U679" s="44"/>
    </row>
    <row r="680" spans="1:21" x14ac:dyDescent="0.3">
      <c r="A680" s="44"/>
      <c r="B680" s="70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2"/>
      <c r="R680" s="44"/>
      <c r="S680" s="44"/>
      <c r="T680" s="44"/>
      <c r="U680" s="44"/>
    </row>
    <row r="681" spans="1:21" x14ac:dyDescent="0.3">
      <c r="A681" s="44"/>
      <c r="B681" s="70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2"/>
      <c r="R681" s="44"/>
      <c r="S681" s="44"/>
      <c r="T681" s="44"/>
      <c r="U681" s="44"/>
    </row>
    <row r="682" spans="1:21" x14ac:dyDescent="0.3">
      <c r="A682" s="44"/>
      <c r="B682" s="70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2"/>
      <c r="R682" s="44"/>
      <c r="S682" s="44"/>
      <c r="T682" s="44"/>
      <c r="U682" s="44"/>
    </row>
    <row r="683" spans="1:21" x14ac:dyDescent="0.3">
      <c r="A683" s="44"/>
      <c r="B683" s="70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2"/>
      <c r="R683" s="44"/>
      <c r="S683" s="44"/>
      <c r="T683" s="44"/>
      <c r="U683" s="44"/>
    </row>
    <row r="684" spans="1:21" x14ac:dyDescent="0.3">
      <c r="A684" s="44"/>
      <c r="B684" s="70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2"/>
      <c r="R684" s="44"/>
      <c r="S684" s="44"/>
      <c r="T684" s="44"/>
      <c r="U684" s="44"/>
    </row>
    <row r="685" spans="1:21" x14ac:dyDescent="0.3">
      <c r="A685" s="44"/>
      <c r="B685" s="70"/>
      <c r="C685" s="71"/>
      <c r="D685" s="71"/>
      <c r="E685" s="71"/>
      <c r="F685" s="71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2"/>
      <c r="R685" s="44"/>
      <c r="S685" s="44"/>
      <c r="T685" s="44"/>
      <c r="U685" s="44"/>
    </row>
    <row r="686" spans="1:21" x14ac:dyDescent="0.3">
      <c r="A686" s="44"/>
      <c r="B686" s="70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2"/>
      <c r="R686" s="44"/>
      <c r="S686" s="44"/>
      <c r="T686" s="44"/>
      <c r="U686" s="44"/>
    </row>
    <row r="687" spans="1:21" x14ac:dyDescent="0.3">
      <c r="A687" s="44"/>
      <c r="B687" s="70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2"/>
      <c r="R687" s="44"/>
      <c r="S687" s="44"/>
      <c r="T687" s="44"/>
      <c r="U687" s="44"/>
    </row>
    <row r="688" spans="1:21" x14ac:dyDescent="0.3">
      <c r="A688" s="44"/>
      <c r="B688" s="70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2"/>
      <c r="R688" s="44"/>
      <c r="S688" s="44"/>
      <c r="T688" s="44"/>
      <c r="U688" s="44"/>
    </row>
    <row r="689" spans="1:21" x14ac:dyDescent="0.3">
      <c r="A689" s="44"/>
      <c r="B689" s="70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2"/>
      <c r="R689" s="44"/>
      <c r="S689" s="44"/>
      <c r="T689" s="44"/>
      <c r="U689" s="44"/>
    </row>
    <row r="690" spans="1:21" x14ac:dyDescent="0.3">
      <c r="A690" s="44"/>
      <c r="B690" s="70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2"/>
      <c r="R690" s="44"/>
      <c r="S690" s="44"/>
      <c r="T690" s="44"/>
      <c r="U690" s="44"/>
    </row>
    <row r="691" spans="1:21" x14ac:dyDescent="0.3">
      <c r="A691" s="44"/>
      <c r="B691" s="70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2"/>
      <c r="R691" s="44"/>
      <c r="S691" s="44"/>
      <c r="T691" s="44"/>
      <c r="U691" s="44"/>
    </row>
    <row r="692" spans="1:21" x14ac:dyDescent="0.3">
      <c r="A692" s="44"/>
      <c r="B692" s="70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2"/>
      <c r="R692" s="44"/>
      <c r="S692" s="44"/>
      <c r="T692" s="44"/>
      <c r="U692" s="44"/>
    </row>
    <row r="693" spans="1:21" x14ac:dyDescent="0.3">
      <c r="A693" s="44"/>
      <c r="B693" s="70"/>
      <c r="C693" s="71"/>
      <c r="D693" s="71"/>
      <c r="E693" s="71"/>
      <c r="F693" s="71"/>
      <c r="G693" s="71"/>
      <c r="H693" s="71"/>
      <c r="I693" s="71"/>
      <c r="J693" s="71"/>
      <c r="K693" s="71"/>
      <c r="L693" s="71"/>
      <c r="M693" s="71"/>
      <c r="N693" s="71"/>
      <c r="O693" s="71"/>
      <c r="P693" s="71"/>
      <c r="Q693" s="72"/>
      <c r="R693" s="44"/>
      <c r="S693" s="44"/>
      <c r="T693" s="44"/>
      <c r="U693" s="44"/>
    </row>
    <row r="694" spans="1:21" x14ac:dyDescent="0.3">
      <c r="A694" s="44"/>
      <c r="B694" s="70"/>
      <c r="C694" s="71"/>
      <c r="D694" s="71"/>
      <c r="E694" s="71"/>
      <c r="F694" s="71"/>
      <c r="G694" s="71"/>
      <c r="H694" s="71"/>
      <c r="I694" s="71"/>
      <c r="J694" s="71"/>
      <c r="K694" s="71"/>
      <c r="L694" s="71"/>
      <c r="M694" s="71"/>
      <c r="N694" s="71"/>
      <c r="O694" s="71"/>
      <c r="P694" s="71"/>
      <c r="Q694" s="72"/>
      <c r="R694" s="44"/>
      <c r="S694" s="44"/>
      <c r="T694" s="44"/>
      <c r="U694" s="44"/>
    </row>
    <row r="695" spans="1:21" x14ac:dyDescent="0.3">
      <c r="A695" s="44"/>
      <c r="B695" s="70"/>
      <c r="C695" s="71"/>
      <c r="D695" s="71"/>
      <c r="E695" s="71"/>
      <c r="F695" s="71"/>
      <c r="G695" s="71"/>
      <c r="H695" s="71"/>
      <c r="I695" s="71"/>
      <c r="J695" s="71"/>
      <c r="K695" s="71"/>
      <c r="L695" s="71"/>
      <c r="M695" s="71"/>
      <c r="N695" s="71"/>
      <c r="O695" s="71"/>
      <c r="P695" s="71"/>
      <c r="Q695" s="72"/>
      <c r="R695" s="44"/>
      <c r="S695" s="44"/>
      <c r="T695" s="44"/>
      <c r="U695" s="44"/>
    </row>
    <row r="696" spans="1:21" x14ac:dyDescent="0.3">
      <c r="A696" s="44"/>
      <c r="B696" s="70"/>
      <c r="C696" s="71"/>
      <c r="D696" s="71"/>
      <c r="E696" s="71"/>
      <c r="F696" s="71"/>
      <c r="G696" s="71"/>
      <c r="H696" s="71"/>
      <c r="I696" s="71"/>
      <c r="J696" s="71"/>
      <c r="K696" s="71"/>
      <c r="L696" s="71"/>
      <c r="M696" s="71"/>
      <c r="N696" s="71"/>
      <c r="O696" s="71"/>
      <c r="P696" s="71"/>
      <c r="Q696" s="72"/>
      <c r="R696" s="44"/>
      <c r="S696" s="44"/>
      <c r="T696" s="44"/>
      <c r="U696" s="44"/>
    </row>
    <row r="697" spans="1:21" x14ac:dyDescent="0.3">
      <c r="A697" s="44"/>
      <c r="B697" s="70"/>
      <c r="C697" s="71"/>
      <c r="D697" s="71"/>
      <c r="E697" s="71"/>
      <c r="F697" s="71"/>
      <c r="G697" s="71"/>
      <c r="H697" s="71"/>
      <c r="I697" s="71"/>
      <c r="J697" s="71"/>
      <c r="K697" s="71"/>
      <c r="L697" s="71"/>
      <c r="M697" s="71"/>
      <c r="N697" s="71"/>
      <c r="O697" s="71"/>
      <c r="P697" s="71"/>
      <c r="Q697" s="72"/>
      <c r="R697" s="44"/>
      <c r="S697" s="44"/>
      <c r="T697" s="44"/>
      <c r="U697" s="44"/>
    </row>
    <row r="698" spans="1:21" x14ac:dyDescent="0.3">
      <c r="A698" s="44"/>
      <c r="B698" s="70"/>
      <c r="C698" s="71"/>
      <c r="D698" s="71"/>
      <c r="E698" s="71"/>
      <c r="F698" s="71"/>
      <c r="G698" s="71"/>
      <c r="H698" s="71"/>
      <c r="I698" s="71"/>
      <c r="J698" s="71"/>
      <c r="K698" s="71"/>
      <c r="L698" s="71"/>
      <c r="M698" s="71"/>
      <c r="N698" s="71"/>
      <c r="O698" s="71"/>
      <c r="P698" s="71"/>
      <c r="Q698" s="72"/>
      <c r="R698" s="44"/>
      <c r="S698" s="44"/>
      <c r="T698" s="44"/>
      <c r="U698" s="44"/>
    </row>
    <row r="699" spans="1:21" x14ac:dyDescent="0.3">
      <c r="A699" s="44"/>
      <c r="B699" s="70"/>
      <c r="C699" s="71"/>
      <c r="D699" s="71"/>
      <c r="E699" s="71"/>
      <c r="F699" s="71"/>
      <c r="G699" s="71"/>
      <c r="H699" s="71"/>
      <c r="I699" s="71"/>
      <c r="J699" s="71"/>
      <c r="K699" s="71"/>
      <c r="L699" s="71"/>
      <c r="M699" s="71"/>
      <c r="N699" s="71"/>
      <c r="O699" s="71"/>
      <c r="P699" s="71"/>
      <c r="Q699" s="72"/>
      <c r="R699" s="44"/>
      <c r="S699" s="44"/>
      <c r="T699" s="44"/>
      <c r="U699" s="44"/>
    </row>
    <row r="700" spans="1:21" x14ac:dyDescent="0.3">
      <c r="A700" s="44"/>
      <c r="B700" s="70"/>
      <c r="C700" s="71"/>
      <c r="D700" s="71"/>
      <c r="E700" s="71"/>
      <c r="F700" s="71"/>
      <c r="G700" s="71"/>
      <c r="H700" s="71"/>
      <c r="I700" s="71"/>
      <c r="J700" s="71"/>
      <c r="K700" s="71"/>
      <c r="L700" s="71"/>
      <c r="M700" s="71"/>
      <c r="N700" s="71"/>
      <c r="O700" s="71"/>
      <c r="P700" s="71"/>
      <c r="Q700" s="72"/>
      <c r="R700" s="44"/>
      <c r="S700" s="44"/>
      <c r="T700" s="44"/>
      <c r="U700" s="44"/>
    </row>
    <row r="701" spans="1:21" x14ac:dyDescent="0.3">
      <c r="A701" s="44"/>
      <c r="B701" s="70"/>
      <c r="C701" s="71"/>
      <c r="D701" s="71"/>
      <c r="E701" s="71"/>
      <c r="F701" s="71"/>
      <c r="G701" s="71"/>
      <c r="H701" s="71"/>
      <c r="I701" s="71"/>
      <c r="J701" s="71"/>
      <c r="K701" s="71"/>
      <c r="L701" s="71"/>
      <c r="M701" s="71"/>
      <c r="N701" s="71"/>
      <c r="O701" s="71"/>
      <c r="P701" s="71"/>
      <c r="Q701" s="72"/>
      <c r="R701" s="44"/>
      <c r="S701" s="44"/>
      <c r="T701" s="44"/>
      <c r="U701" s="44"/>
    </row>
    <row r="702" spans="1:21" x14ac:dyDescent="0.3">
      <c r="A702" s="44"/>
      <c r="B702" s="70"/>
      <c r="C702" s="71"/>
      <c r="D702" s="71"/>
      <c r="E702" s="71"/>
      <c r="F702" s="71"/>
      <c r="G702" s="71"/>
      <c r="H702" s="71"/>
      <c r="I702" s="71"/>
      <c r="J702" s="71"/>
      <c r="K702" s="71"/>
      <c r="L702" s="71"/>
      <c r="M702" s="71"/>
      <c r="N702" s="71"/>
      <c r="O702" s="71"/>
      <c r="P702" s="71"/>
      <c r="Q702" s="72"/>
      <c r="R702" s="44"/>
      <c r="S702" s="44"/>
      <c r="T702" s="44"/>
      <c r="U702" s="44"/>
    </row>
    <row r="703" spans="1:21" x14ac:dyDescent="0.3">
      <c r="A703" s="44"/>
      <c r="B703" s="70"/>
      <c r="C703" s="71"/>
      <c r="D703" s="71"/>
      <c r="E703" s="71"/>
      <c r="F703" s="71"/>
      <c r="G703" s="71"/>
      <c r="H703" s="71"/>
      <c r="I703" s="71"/>
      <c r="J703" s="71"/>
      <c r="K703" s="71"/>
      <c r="L703" s="71"/>
      <c r="M703" s="71"/>
      <c r="N703" s="71"/>
      <c r="O703" s="71"/>
      <c r="P703" s="71"/>
      <c r="Q703" s="72"/>
      <c r="R703" s="44"/>
      <c r="S703" s="44"/>
      <c r="T703" s="44"/>
      <c r="U703" s="44"/>
    </row>
    <row r="704" spans="1:21" x14ac:dyDescent="0.3">
      <c r="A704" s="44"/>
      <c r="B704" s="70"/>
      <c r="C704" s="71"/>
      <c r="D704" s="71"/>
      <c r="E704" s="71"/>
      <c r="F704" s="71"/>
      <c r="G704" s="71"/>
      <c r="H704" s="71"/>
      <c r="I704" s="71"/>
      <c r="J704" s="71"/>
      <c r="K704" s="71"/>
      <c r="L704" s="71"/>
      <c r="M704" s="71"/>
      <c r="N704" s="71"/>
      <c r="O704" s="71"/>
      <c r="P704" s="71"/>
      <c r="Q704" s="72"/>
      <c r="R704" s="44"/>
      <c r="S704" s="44"/>
      <c r="T704" s="44"/>
      <c r="U704" s="44"/>
    </row>
    <row r="705" spans="1:21" x14ac:dyDescent="0.3">
      <c r="A705" s="44"/>
      <c r="B705" s="70"/>
      <c r="C705" s="71"/>
      <c r="D705" s="71"/>
      <c r="E705" s="71"/>
      <c r="F705" s="71"/>
      <c r="G705" s="71"/>
      <c r="H705" s="71"/>
      <c r="I705" s="71"/>
      <c r="J705" s="71"/>
      <c r="K705" s="71"/>
      <c r="L705" s="71"/>
      <c r="M705" s="71"/>
      <c r="N705" s="71"/>
      <c r="O705" s="71"/>
      <c r="P705" s="71"/>
      <c r="Q705" s="72"/>
      <c r="R705" s="44"/>
      <c r="S705" s="44"/>
      <c r="T705" s="44"/>
      <c r="U705" s="44"/>
    </row>
    <row r="706" spans="1:21" x14ac:dyDescent="0.3">
      <c r="A706" s="44"/>
      <c r="B706" s="70"/>
      <c r="C706" s="71"/>
      <c r="D706" s="71"/>
      <c r="E706" s="71"/>
      <c r="F706" s="71"/>
      <c r="G706" s="71"/>
      <c r="H706" s="71"/>
      <c r="I706" s="71"/>
      <c r="J706" s="71"/>
      <c r="K706" s="71"/>
      <c r="L706" s="71"/>
      <c r="M706" s="71"/>
      <c r="N706" s="71"/>
      <c r="O706" s="71"/>
      <c r="P706" s="71"/>
      <c r="Q706" s="72"/>
      <c r="R706" s="44"/>
      <c r="S706" s="44"/>
      <c r="T706" s="44"/>
      <c r="U706" s="44"/>
    </row>
    <row r="707" spans="1:21" x14ac:dyDescent="0.3">
      <c r="A707" s="44"/>
      <c r="B707" s="70"/>
      <c r="C707" s="71"/>
      <c r="D707" s="71"/>
      <c r="E707" s="71"/>
      <c r="F707" s="71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2"/>
      <c r="R707" s="44"/>
      <c r="S707" s="44"/>
      <c r="T707" s="44"/>
      <c r="U707" s="44"/>
    </row>
    <row r="708" spans="1:21" x14ac:dyDescent="0.3">
      <c r="A708" s="44"/>
      <c r="B708" s="70"/>
      <c r="C708" s="71"/>
      <c r="D708" s="71"/>
      <c r="E708" s="71"/>
      <c r="F708" s="71"/>
      <c r="G708" s="71"/>
      <c r="H708" s="71"/>
      <c r="I708" s="71"/>
      <c r="J708" s="71"/>
      <c r="K708" s="71"/>
      <c r="L708" s="71"/>
      <c r="M708" s="71"/>
      <c r="N708" s="71"/>
      <c r="O708" s="71"/>
      <c r="P708" s="71"/>
      <c r="Q708" s="72"/>
      <c r="R708" s="44"/>
      <c r="S708" s="44"/>
      <c r="T708" s="44"/>
      <c r="U708" s="44"/>
    </row>
    <row r="709" spans="1:21" x14ac:dyDescent="0.3">
      <c r="A709" s="44"/>
      <c r="B709" s="70"/>
      <c r="C709" s="71"/>
      <c r="D709" s="71"/>
      <c r="E709" s="71"/>
      <c r="F709" s="71"/>
      <c r="G709" s="71"/>
      <c r="H709" s="71"/>
      <c r="I709" s="71"/>
      <c r="J709" s="71"/>
      <c r="K709" s="71"/>
      <c r="L709" s="71"/>
      <c r="M709" s="71"/>
      <c r="N709" s="71"/>
      <c r="O709" s="71"/>
      <c r="P709" s="71"/>
      <c r="Q709" s="72"/>
      <c r="R709" s="44"/>
      <c r="S709" s="44"/>
      <c r="T709" s="44"/>
      <c r="U709" s="44"/>
    </row>
    <row r="710" spans="1:21" x14ac:dyDescent="0.3">
      <c r="A710" s="44"/>
      <c r="B710" s="70"/>
      <c r="C710" s="71"/>
      <c r="D710" s="71"/>
      <c r="E710" s="71"/>
      <c r="F710" s="71"/>
      <c r="G710" s="71"/>
      <c r="H710" s="71"/>
      <c r="I710" s="71"/>
      <c r="J710" s="71"/>
      <c r="K710" s="71"/>
      <c r="L710" s="71"/>
      <c r="M710" s="71"/>
      <c r="N710" s="71"/>
      <c r="O710" s="71"/>
      <c r="P710" s="71"/>
      <c r="Q710" s="72"/>
      <c r="R710" s="44"/>
      <c r="S710" s="44"/>
      <c r="T710" s="44"/>
      <c r="U710" s="44"/>
    </row>
    <row r="711" spans="1:21" x14ac:dyDescent="0.3">
      <c r="A711" s="44"/>
      <c r="B711" s="70"/>
      <c r="C711" s="71"/>
      <c r="D711" s="71"/>
      <c r="E711" s="71"/>
      <c r="F711" s="71"/>
      <c r="G711" s="71"/>
      <c r="H711" s="71"/>
      <c r="I711" s="71"/>
      <c r="J711" s="71"/>
      <c r="K711" s="71"/>
      <c r="L711" s="71"/>
      <c r="M711" s="71"/>
      <c r="N711" s="71"/>
      <c r="O711" s="71"/>
      <c r="P711" s="71"/>
      <c r="Q711" s="72"/>
      <c r="R711" s="44"/>
      <c r="S711" s="44"/>
      <c r="T711" s="44"/>
      <c r="U711" s="44"/>
    </row>
    <row r="712" spans="1:21" x14ac:dyDescent="0.3">
      <c r="A712" s="44"/>
      <c r="B712" s="70"/>
      <c r="C712" s="71"/>
      <c r="D712" s="71"/>
      <c r="E712" s="71"/>
      <c r="F712" s="71"/>
      <c r="G712" s="71"/>
      <c r="H712" s="71"/>
      <c r="I712" s="71"/>
      <c r="J712" s="71"/>
      <c r="K712" s="71"/>
      <c r="L712" s="71"/>
      <c r="M712" s="71"/>
      <c r="N712" s="71"/>
      <c r="O712" s="71"/>
      <c r="P712" s="71"/>
      <c r="Q712" s="72"/>
      <c r="R712" s="44"/>
      <c r="S712" s="44"/>
      <c r="T712" s="44"/>
      <c r="U712" s="44"/>
    </row>
    <row r="713" spans="1:21" x14ac:dyDescent="0.3">
      <c r="A713" s="44"/>
      <c r="B713" s="70"/>
      <c r="C713" s="71"/>
      <c r="D713" s="71"/>
      <c r="E713" s="71"/>
      <c r="F713" s="71"/>
      <c r="G713" s="71"/>
      <c r="H713" s="71"/>
      <c r="I713" s="71"/>
      <c r="J713" s="71"/>
      <c r="K713" s="71"/>
      <c r="L713" s="71"/>
      <c r="M713" s="71"/>
      <c r="N713" s="71"/>
      <c r="O713" s="71"/>
      <c r="P713" s="71"/>
      <c r="Q713" s="72"/>
      <c r="R713" s="44"/>
      <c r="S713" s="44"/>
      <c r="T713" s="44"/>
      <c r="U713" s="44"/>
    </row>
    <row r="714" spans="1:21" x14ac:dyDescent="0.3">
      <c r="A714" s="44"/>
      <c r="B714" s="70"/>
      <c r="C714" s="71"/>
      <c r="D714" s="71"/>
      <c r="E714" s="71"/>
      <c r="F714" s="71"/>
      <c r="G714" s="71"/>
      <c r="H714" s="71"/>
      <c r="I714" s="71"/>
      <c r="J714" s="71"/>
      <c r="K714" s="71"/>
      <c r="L714" s="71"/>
      <c r="M714" s="71"/>
      <c r="N714" s="71"/>
      <c r="O714" s="71"/>
      <c r="P714" s="71"/>
      <c r="Q714" s="72"/>
      <c r="R714" s="44"/>
      <c r="S714" s="44"/>
      <c r="T714" s="44"/>
      <c r="U714" s="44"/>
    </row>
    <row r="715" spans="1:21" x14ac:dyDescent="0.3">
      <c r="A715" s="44"/>
      <c r="B715" s="70"/>
      <c r="C715" s="71"/>
      <c r="D715" s="71"/>
      <c r="E715" s="71"/>
      <c r="F715" s="71"/>
      <c r="G715" s="71"/>
      <c r="H715" s="71"/>
      <c r="I715" s="71"/>
      <c r="J715" s="71"/>
      <c r="K715" s="71"/>
      <c r="L715" s="71"/>
      <c r="M715" s="71"/>
      <c r="N715" s="71"/>
      <c r="O715" s="71"/>
      <c r="P715" s="71"/>
      <c r="Q715" s="72"/>
      <c r="R715" s="44"/>
      <c r="S715" s="44"/>
      <c r="T715" s="44"/>
      <c r="U715" s="44"/>
    </row>
    <row r="716" spans="1:21" x14ac:dyDescent="0.3">
      <c r="A716" s="44"/>
      <c r="B716" s="70"/>
      <c r="C716" s="71"/>
      <c r="D716" s="71"/>
      <c r="E716" s="71"/>
      <c r="F716" s="71"/>
      <c r="G716" s="71"/>
      <c r="H716" s="71"/>
      <c r="I716" s="71"/>
      <c r="J716" s="71"/>
      <c r="K716" s="71"/>
      <c r="L716" s="71"/>
      <c r="M716" s="71"/>
      <c r="N716" s="71"/>
      <c r="O716" s="71"/>
      <c r="P716" s="71"/>
      <c r="Q716" s="72"/>
      <c r="R716" s="44"/>
      <c r="S716" s="44"/>
      <c r="T716" s="44"/>
      <c r="U716" s="44"/>
    </row>
    <row r="717" spans="1:21" x14ac:dyDescent="0.3">
      <c r="A717" s="44"/>
      <c r="B717" s="70"/>
      <c r="C717" s="71"/>
      <c r="D717" s="71"/>
      <c r="E717" s="71"/>
      <c r="F717" s="71"/>
      <c r="G717" s="71"/>
      <c r="H717" s="71"/>
      <c r="I717" s="71"/>
      <c r="J717" s="71"/>
      <c r="K717" s="71"/>
      <c r="L717" s="71"/>
      <c r="M717" s="71"/>
      <c r="N717" s="71"/>
      <c r="O717" s="71"/>
      <c r="P717" s="71"/>
      <c r="Q717" s="72"/>
      <c r="R717" s="44"/>
      <c r="S717" s="44"/>
      <c r="T717" s="44"/>
      <c r="U717" s="44"/>
    </row>
    <row r="718" spans="1:21" x14ac:dyDescent="0.3">
      <c r="A718" s="44"/>
      <c r="B718" s="70"/>
      <c r="C718" s="71"/>
      <c r="D718" s="71"/>
      <c r="E718" s="71"/>
      <c r="F718" s="71"/>
      <c r="G718" s="71"/>
      <c r="H718" s="71"/>
      <c r="I718" s="71"/>
      <c r="J718" s="71"/>
      <c r="K718" s="71"/>
      <c r="L718" s="71"/>
      <c r="M718" s="71"/>
      <c r="N718" s="71"/>
      <c r="O718" s="71"/>
      <c r="P718" s="71"/>
      <c r="Q718" s="72"/>
      <c r="R718" s="44"/>
      <c r="S718" s="44"/>
      <c r="T718" s="44"/>
      <c r="U718" s="44"/>
    </row>
    <row r="719" spans="1:21" x14ac:dyDescent="0.3">
      <c r="A719" s="44"/>
      <c r="B719" s="70"/>
      <c r="C719" s="71"/>
      <c r="D719" s="71"/>
      <c r="E719" s="71"/>
      <c r="F719" s="71"/>
      <c r="G719" s="71"/>
      <c r="H719" s="71"/>
      <c r="I719" s="71"/>
      <c r="J719" s="71"/>
      <c r="K719" s="71"/>
      <c r="L719" s="71"/>
      <c r="M719" s="71"/>
      <c r="N719" s="71"/>
      <c r="O719" s="71"/>
      <c r="P719" s="71"/>
      <c r="Q719" s="72"/>
      <c r="R719" s="44"/>
      <c r="S719" s="44"/>
      <c r="T719" s="44"/>
      <c r="U719" s="44"/>
    </row>
    <row r="720" spans="1:21" x14ac:dyDescent="0.3">
      <c r="A720" s="44"/>
      <c r="B720" s="70"/>
      <c r="C720" s="71"/>
      <c r="D720" s="71"/>
      <c r="E720" s="71"/>
      <c r="F720" s="71"/>
      <c r="G720" s="71"/>
      <c r="H720" s="71"/>
      <c r="I720" s="71"/>
      <c r="J720" s="71"/>
      <c r="K720" s="71"/>
      <c r="L720" s="71"/>
      <c r="M720" s="71"/>
      <c r="N720" s="71"/>
      <c r="O720" s="71"/>
      <c r="P720" s="71"/>
      <c r="Q720" s="72"/>
      <c r="R720" s="44"/>
      <c r="S720" s="44"/>
      <c r="T720" s="44"/>
      <c r="U720" s="44"/>
    </row>
    <row r="721" spans="1:21" x14ac:dyDescent="0.3">
      <c r="A721" s="44"/>
      <c r="B721" s="70"/>
      <c r="C721" s="71"/>
      <c r="D721" s="71"/>
      <c r="E721" s="71"/>
      <c r="F721" s="71"/>
      <c r="G721" s="71"/>
      <c r="H721" s="71"/>
      <c r="I721" s="71"/>
      <c r="J721" s="71"/>
      <c r="K721" s="71"/>
      <c r="L721" s="71"/>
      <c r="M721" s="71"/>
      <c r="N721" s="71"/>
      <c r="O721" s="71"/>
      <c r="P721" s="71"/>
      <c r="Q721" s="72"/>
      <c r="R721" s="44"/>
      <c r="S721" s="44"/>
      <c r="T721" s="44"/>
      <c r="U721" s="44"/>
    </row>
    <row r="722" spans="1:21" x14ac:dyDescent="0.3">
      <c r="A722" s="44"/>
      <c r="B722" s="70"/>
      <c r="C722" s="71"/>
      <c r="D722" s="71"/>
      <c r="E722" s="71"/>
      <c r="F722" s="71"/>
      <c r="G722" s="71"/>
      <c r="H722" s="71"/>
      <c r="I722" s="71"/>
      <c r="J722" s="71"/>
      <c r="K722" s="71"/>
      <c r="L722" s="71"/>
      <c r="M722" s="71"/>
      <c r="N722" s="71"/>
      <c r="O722" s="71"/>
      <c r="P722" s="71"/>
      <c r="Q722" s="72"/>
      <c r="R722" s="44"/>
      <c r="S722" s="44"/>
      <c r="T722" s="44"/>
      <c r="U722" s="44"/>
    </row>
    <row r="723" spans="1:21" x14ac:dyDescent="0.3">
      <c r="A723" s="44"/>
      <c r="B723" s="70"/>
      <c r="C723" s="71"/>
      <c r="D723" s="71"/>
      <c r="E723" s="71"/>
      <c r="F723" s="71"/>
      <c r="G723" s="71"/>
      <c r="H723" s="71"/>
      <c r="I723" s="71"/>
      <c r="J723" s="71"/>
      <c r="K723" s="71"/>
      <c r="L723" s="71"/>
      <c r="M723" s="71"/>
      <c r="N723" s="71"/>
      <c r="O723" s="71"/>
      <c r="P723" s="71"/>
      <c r="Q723" s="72"/>
      <c r="R723" s="44"/>
      <c r="S723" s="44"/>
      <c r="T723" s="44"/>
      <c r="U723" s="44"/>
    </row>
    <row r="724" spans="1:21" x14ac:dyDescent="0.3">
      <c r="A724" s="44"/>
      <c r="B724" s="70"/>
      <c r="C724" s="71"/>
      <c r="D724" s="71"/>
      <c r="E724" s="71"/>
      <c r="F724" s="71"/>
      <c r="G724" s="71"/>
      <c r="H724" s="71"/>
      <c r="I724" s="71"/>
      <c r="J724" s="71"/>
      <c r="K724" s="71"/>
      <c r="L724" s="71"/>
      <c r="M724" s="71"/>
      <c r="N724" s="71"/>
      <c r="O724" s="71"/>
      <c r="P724" s="71"/>
      <c r="Q724" s="72"/>
      <c r="R724" s="44"/>
      <c r="S724" s="44"/>
      <c r="T724" s="44"/>
      <c r="U724" s="44"/>
    </row>
    <row r="725" spans="1:21" x14ac:dyDescent="0.3">
      <c r="A725" s="44"/>
      <c r="B725" s="70"/>
      <c r="C725" s="71"/>
      <c r="D725" s="71"/>
      <c r="E725" s="71"/>
      <c r="F725" s="71"/>
      <c r="G725" s="71"/>
      <c r="H725" s="71"/>
      <c r="I725" s="71"/>
      <c r="J725" s="71"/>
      <c r="K725" s="71"/>
      <c r="L725" s="71"/>
      <c r="M725" s="71"/>
      <c r="N725" s="71"/>
      <c r="O725" s="71"/>
      <c r="P725" s="71"/>
      <c r="Q725" s="72"/>
      <c r="R725" s="44"/>
      <c r="S725" s="44"/>
      <c r="T725" s="44"/>
      <c r="U725" s="44"/>
    </row>
    <row r="726" spans="1:21" x14ac:dyDescent="0.3">
      <c r="A726" s="44"/>
      <c r="B726" s="70"/>
      <c r="C726" s="71"/>
      <c r="D726" s="71"/>
      <c r="E726" s="71"/>
      <c r="F726" s="71"/>
      <c r="G726" s="71"/>
      <c r="H726" s="71"/>
      <c r="I726" s="71"/>
      <c r="J726" s="71"/>
      <c r="K726" s="71"/>
      <c r="L726" s="71"/>
      <c r="M726" s="71"/>
      <c r="N726" s="71"/>
      <c r="O726" s="71"/>
      <c r="P726" s="71"/>
      <c r="Q726" s="72"/>
      <c r="R726" s="44"/>
      <c r="S726" s="44"/>
      <c r="T726" s="44"/>
      <c r="U726" s="44"/>
    </row>
    <row r="727" spans="1:21" x14ac:dyDescent="0.3">
      <c r="A727" s="44"/>
      <c r="B727" s="70"/>
      <c r="C727" s="71"/>
      <c r="D727" s="71"/>
      <c r="E727" s="71"/>
      <c r="F727" s="71"/>
      <c r="G727" s="71"/>
      <c r="H727" s="71"/>
      <c r="I727" s="71"/>
      <c r="J727" s="71"/>
      <c r="K727" s="71"/>
      <c r="L727" s="71"/>
      <c r="M727" s="71"/>
      <c r="N727" s="71"/>
      <c r="O727" s="71"/>
      <c r="P727" s="71"/>
      <c r="Q727" s="72"/>
      <c r="R727" s="44"/>
      <c r="S727" s="44"/>
      <c r="T727" s="44"/>
      <c r="U727" s="44"/>
    </row>
    <row r="728" spans="1:21" x14ac:dyDescent="0.3">
      <c r="A728" s="44"/>
      <c r="B728" s="70"/>
      <c r="C728" s="71"/>
      <c r="D728" s="71"/>
      <c r="E728" s="71"/>
      <c r="F728" s="71"/>
      <c r="G728" s="71"/>
      <c r="H728" s="71"/>
      <c r="I728" s="71"/>
      <c r="J728" s="71"/>
      <c r="K728" s="71"/>
      <c r="L728" s="71"/>
      <c r="M728" s="71"/>
      <c r="N728" s="71"/>
      <c r="O728" s="71"/>
      <c r="P728" s="71"/>
      <c r="Q728" s="72"/>
      <c r="R728" s="44"/>
      <c r="S728" s="44"/>
      <c r="T728" s="44"/>
      <c r="U728" s="44"/>
    </row>
    <row r="729" spans="1:21" x14ac:dyDescent="0.3">
      <c r="A729" s="44"/>
      <c r="B729" s="70"/>
      <c r="C729" s="71"/>
      <c r="D729" s="71"/>
      <c r="E729" s="71"/>
      <c r="F729" s="71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2"/>
      <c r="R729" s="44"/>
      <c r="S729" s="44"/>
      <c r="T729" s="44"/>
      <c r="U729" s="44"/>
    </row>
    <row r="730" spans="1:21" x14ac:dyDescent="0.3">
      <c r="A730" s="44"/>
      <c r="B730" s="70"/>
      <c r="C730" s="71"/>
      <c r="D730" s="71"/>
      <c r="E730" s="71"/>
      <c r="F730" s="71"/>
      <c r="G730" s="71"/>
      <c r="H730" s="71"/>
      <c r="I730" s="71"/>
      <c r="J730" s="71"/>
      <c r="K730" s="71"/>
      <c r="L730" s="71"/>
      <c r="M730" s="71"/>
      <c r="N730" s="71"/>
      <c r="O730" s="71"/>
      <c r="P730" s="71"/>
      <c r="Q730" s="72"/>
      <c r="R730" s="44"/>
      <c r="S730" s="44"/>
      <c r="T730" s="44"/>
      <c r="U730" s="44"/>
    </row>
    <row r="731" spans="1:21" x14ac:dyDescent="0.3">
      <c r="A731" s="44"/>
      <c r="B731" s="70"/>
      <c r="C731" s="71"/>
      <c r="D731" s="71"/>
      <c r="E731" s="71"/>
      <c r="F731" s="71"/>
      <c r="G731" s="71"/>
      <c r="H731" s="71"/>
      <c r="I731" s="71"/>
      <c r="J731" s="71"/>
      <c r="K731" s="71"/>
      <c r="L731" s="71"/>
      <c r="M731" s="71"/>
      <c r="N731" s="71"/>
      <c r="O731" s="71"/>
      <c r="P731" s="71"/>
      <c r="Q731" s="72"/>
      <c r="R731" s="44"/>
      <c r="S731" s="44"/>
      <c r="T731" s="44"/>
      <c r="U731" s="44"/>
    </row>
    <row r="732" spans="1:21" x14ac:dyDescent="0.3">
      <c r="A732" s="44"/>
      <c r="B732" s="70"/>
      <c r="C732" s="71"/>
      <c r="D732" s="71"/>
      <c r="E732" s="71"/>
      <c r="F732" s="71"/>
      <c r="G732" s="71"/>
      <c r="H732" s="71"/>
      <c r="I732" s="71"/>
      <c r="J732" s="71"/>
      <c r="K732" s="71"/>
      <c r="L732" s="71"/>
      <c r="M732" s="71"/>
      <c r="N732" s="71"/>
      <c r="O732" s="71"/>
      <c r="P732" s="71"/>
      <c r="Q732" s="72"/>
      <c r="R732" s="44"/>
      <c r="S732" s="44"/>
      <c r="T732" s="44"/>
      <c r="U732" s="44"/>
    </row>
    <row r="733" spans="1:21" x14ac:dyDescent="0.3">
      <c r="A733" s="44"/>
      <c r="B733" s="70"/>
      <c r="C733" s="71"/>
      <c r="D733" s="71"/>
      <c r="E733" s="71"/>
      <c r="F733" s="71"/>
      <c r="G733" s="71"/>
      <c r="H733" s="71"/>
      <c r="I733" s="71"/>
      <c r="J733" s="71"/>
      <c r="K733" s="71"/>
      <c r="L733" s="71"/>
      <c r="M733" s="71"/>
      <c r="N733" s="71"/>
      <c r="O733" s="71"/>
      <c r="P733" s="71"/>
      <c r="Q733" s="72"/>
      <c r="R733" s="44"/>
      <c r="S733" s="44"/>
      <c r="T733" s="44"/>
      <c r="U733" s="44"/>
    </row>
    <row r="734" spans="1:21" x14ac:dyDescent="0.3">
      <c r="A734" s="44"/>
      <c r="B734" s="70"/>
      <c r="C734" s="71"/>
      <c r="D734" s="71"/>
      <c r="E734" s="71"/>
      <c r="F734" s="71"/>
      <c r="G734" s="71"/>
      <c r="H734" s="71"/>
      <c r="I734" s="71"/>
      <c r="J734" s="71"/>
      <c r="K734" s="71"/>
      <c r="L734" s="71"/>
      <c r="M734" s="71"/>
      <c r="N734" s="71"/>
      <c r="O734" s="71"/>
      <c r="P734" s="71"/>
      <c r="Q734" s="72"/>
      <c r="R734" s="44"/>
      <c r="S734" s="44"/>
      <c r="T734" s="44"/>
      <c r="U734" s="44"/>
    </row>
    <row r="735" spans="1:21" x14ac:dyDescent="0.3">
      <c r="A735" s="44"/>
      <c r="B735" s="70"/>
      <c r="C735" s="71"/>
      <c r="D735" s="71"/>
      <c r="E735" s="71"/>
      <c r="F735" s="71"/>
      <c r="G735" s="71"/>
      <c r="H735" s="71"/>
      <c r="I735" s="71"/>
      <c r="J735" s="71"/>
      <c r="K735" s="71"/>
      <c r="L735" s="71"/>
      <c r="M735" s="71"/>
      <c r="N735" s="71"/>
      <c r="O735" s="71"/>
      <c r="P735" s="71"/>
      <c r="Q735" s="72"/>
      <c r="R735" s="44"/>
      <c r="S735" s="44"/>
      <c r="T735" s="44"/>
      <c r="U735" s="44"/>
    </row>
    <row r="736" spans="1:21" x14ac:dyDescent="0.3">
      <c r="A736" s="44"/>
      <c r="B736" s="70"/>
      <c r="C736" s="71"/>
      <c r="D736" s="71"/>
      <c r="E736" s="71"/>
      <c r="F736" s="71"/>
      <c r="G736" s="71"/>
      <c r="H736" s="71"/>
      <c r="I736" s="71"/>
      <c r="J736" s="71"/>
      <c r="K736" s="71"/>
      <c r="L736" s="71"/>
      <c r="M736" s="71"/>
      <c r="N736" s="71"/>
      <c r="O736" s="71"/>
      <c r="P736" s="71"/>
      <c r="Q736" s="72"/>
      <c r="R736" s="44"/>
      <c r="S736" s="44"/>
      <c r="T736" s="44"/>
      <c r="U736" s="44"/>
    </row>
    <row r="737" spans="1:21" x14ac:dyDescent="0.3">
      <c r="A737" s="44"/>
      <c r="B737" s="70"/>
      <c r="C737" s="71"/>
      <c r="D737" s="71"/>
      <c r="E737" s="71"/>
      <c r="F737" s="71"/>
      <c r="G737" s="71"/>
      <c r="H737" s="71"/>
      <c r="I737" s="71"/>
      <c r="J737" s="71"/>
      <c r="K737" s="71"/>
      <c r="L737" s="71"/>
      <c r="M737" s="71"/>
      <c r="N737" s="71"/>
      <c r="O737" s="71"/>
      <c r="P737" s="71"/>
      <c r="Q737" s="72"/>
      <c r="R737" s="44"/>
      <c r="S737" s="44"/>
      <c r="T737" s="44"/>
      <c r="U737" s="44"/>
    </row>
    <row r="738" spans="1:21" x14ac:dyDescent="0.3">
      <c r="A738" s="44"/>
      <c r="B738" s="70"/>
      <c r="C738" s="71"/>
      <c r="D738" s="71"/>
      <c r="E738" s="71"/>
      <c r="F738" s="71"/>
      <c r="G738" s="71"/>
      <c r="H738" s="71"/>
      <c r="I738" s="71"/>
      <c r="J738" s="71"/>
      <c r="K738" s="71"/>
      <c r="L738" s="71"/>
      <c r="M738" s="71"/>
      <c r="N738" s="71"/>
      <c r="O738" s="71"/>
      <c r="P738" s="71"/>
      <c r="Q738" s="72"/>
      <c r="R738" s="44"/>
      <c r="S738" s="44"/>
      <c r="T738" s="44"/>
      <c r="U738" s="44"/>
    </row>
    <row r="739" spans="1:21" x14ac:dyDescent="0.3">
      <c r="A739" s="44"/>
      <c r="B739" s="70"/>
      <c r="C739" s="71"/>
      <c r="D739" s="71"/>
      <c r="E739" s="71"/>
      <c r="F739" s="71"/>
      <c r="G739" s="71"/>
      <c r="H739" s="71"/>
      <c r="I739" s="71"/>
      <c r="J739" s="71"/>
      <c r="K739" s="71"/>
      <c r="L739" s="71"/>
      <c r="M739" s="71"/>
      <c r="N739" s="71"/>
      <c r="O739" s="71"/>
      <c r="P739" s="71"/>
      <c r="Q739" s="72"/>
      <c r="R739" s="44"/>
      <c r="S739" s="44"/>
      <c r="T739" s="44"/>
      <c r="U739" s="44"/>
    </row>
    <row r="740" spans="1:21" x14ac:dyDescent="0.3">
      <c r="A740" s="44"/>
      <c r="B740" s="70"/>
      <c r="C740" s="71"/>
      <c r="D740" s="71"/>
      <c r="E740" s="71"/>
      <c r="F740" s="71"/>
      <c r="G740" s="71"/>
      <c r="H740" s="71"/>
      <c r="I740" s="71"/>
      <c r="J740" s="71"/>
      <c r="K740" s="71"/>
      <c r="L740" s="71"/>
      <c r="M740" s="71"/>
      <c r="N740" s="71"/>
      <c r="O740" s="71"/>
      <c r="P740" s="71"/>
      <c r="Q740" s="72"/>
      <c r="R740" s="44"/>
      <c r="S740" s="44"/>
      <c r="T740" s="44"/>
      <c r="U740" s="44"/>
    </row>
    <row r="741" spans="1:21" x14ac:dyDescent="0.3">
      <c r="A741" s="44"/>
      <c r="B741" s="70"/>
      <c r="C741" s="71"/>
      <c r="D741" s="71"/>
      <c r="E741" s="71"/>
      <c r="F741" s="71"/>
      <c r="G741" s="71"/>
      <c r="H741" s="71"/>
      <c r="I741" s="71"/>
      <c r="J741" s="71"/>
      <c r="K741" s="71"/>
      <c r="L741" s="71"/>
      <c r="M741" s="71"/>
      <c r="N741" s="71"/>
      <c r="O741" s="71"/>
      <c r="P741" s="71"/>
      <c r="Q741" s="72"/>
      <c r="R741" s="44"/>
      <c r="S741" s="44"/>
      <c r="T741" s="44"/>
      <c r="U741" s="44"/>
    </row>
    <row r="742" spans="1:21" x14ac:dyDescent="0.3">
      <c r="A742" s="44"/>
      <c r="B742" s="70"/>
      <c r="C742" s="71"/>
      <c r="D742" s="71"/>
      <c r="E742" s="71"/>
      <c r="F742" s="71"/>
      <c r="G742" s="71"/>
      <c r="H742" s="71"/>
      <c r="I742" s="71"/>
      <c r="J742" s="71"/>
      <c r="K742" s="71"/>
      <c r="L742" s="71"/>
      <c r="M742" s="71"/>
      <c r="N742" s="71"/>
      <c r="O742" s="71"/>
      <c r="P742" s="71"/>
      <c r="Q742" s="72"/>
      <c r="R742" s="44"/>
      <c r="S742" s="44"/>
      <c r="T742" s="44"/>
      <c r="U742" s="44"/>
    </row>
    <row r="743" spans="1:21" x14ac:dyDescent="0.3">
      <c r="A743" s="44"/>
      <c r="B743" s="70"/>
      <c r="C743" s="71"/>
      <c r="D743" s="71"/>
      <c r="E743" s="71"/>
      <c r="F743" s="71"/>
      <c r="G743" s="71"/>
      <c r="H743" s="71"/>
      <c r="I743" s="71"/>
      <c r="J743" s="71"/>
      <c r="K743" s="71"/>
      <c r="L743" s="71"/>
      <c r="M743" s="71"/>
      <c r="N743" s="71"/>
      <c r="O743" s="71"/>
      <c r="P743" s="71"/>
      <c r="Q743" s="72"/>
      <c r="R743" s="44"/>
      <c r="S743" s="44"/>
      <c r="T743" s="44"/>
      <c r="U743" s="44"/>
    </row>
    <row r="744" spans="1:21" x14ac:dyDescent="0.3">
      <c r="A744" s="44"/>
      <c r="B744" s="70"/>
      <c r="C744" s="71"/>
      <c r="D744" s="71"/>
      <c r="E744" s="71"/>
      <c r="F744" s="71"/>
      <c r="G744" s="71"/>
      <c r="H744" s="71"/>
      <c r="I744" s="71"/>
      <c r="J744" s="71"/>
      <c r="K744" s="71"/>
      <c r="L744" s="71"/>
      <c r="M744" s="71"/>
      <c r="N744" s="71"/>
      <c r="O744" s="71"/>
      <c r="P744" s="71"/>
      <c r="Q744" s="72"/>
      <c r="R744" s="44"/>
      <c r="S744" s="44"/>
      <c r="T744" s="44"/>
      <c r="U744" s="44"/>
    </row>
    <row r="745" spans="1:21" x14ac:dyDescent="0.3">
      <c r="A745" s="44"/>
      <c r="B745" s="70"/>
      <c r="C745" s="71"/>
      <c r="D745" s="71"/>
      <c r="E745" s="71"/>
      <c r="F745" s="71"/>
      <c r="G745" s="71"/>
      <c r="H745" s="71"/>
      <c r="I745" s="71"/>
      <c r="J745" s="71"/>
      <c r="K745" s="71"/>
      <c r="L745" s="71"/>
      <c r="M745" s="71"/>
      <c r="N745" s="71"/>
      <c r="O745" s="71"/>
      <c r="P745" s="71"/>
      <c r="Q745" s="72"/>
      <c r="R745" s="44"/>
      <c r="S745" s="44"/>
      <c r="T745" s="44"/>
      <c r="U745" s="44"/>
    </row>
    <row r="746" spans="1:21" x14ac:dyDescent="0.3">
      <c r="A746" s="44"/>
      <c r="B746" s="70"/>
      <c r="C746" s="71"/>
      <c r="D746" s="71"/>
      <c r="E746" s="71"/>
      <c r="F746" s="71"/>
      <c r="G746" s="71"/>
      <c r="H746" s="71"/>
      <c r="I746" s="71"/>
      <c r="J746" s="71"/>
      <c r="K746" s="71"/>
      <c r="L746" s="71"/>
      <c r="M746" s="71"/>
      <c r="N746" s="71"/>
      <c r="O746" s="71"/>
      <c r="P746" s="71"/>
      <c r="Q746" s="72"/>
      <c r="R746" s="44"/>
      <c r="S746" s="44"/>
      <c r="T746" s="44"/>
      <c r="U746" s="44"/>
    </row>
    <row r="747" spans="1:21" x14ac:dyDescent="0.3">
      <c r="A747" s="44"/>
      <c r="B747" s="70"/>
      <c r="C747" s="71"/>
      <c r="D747" s="71"/>
      <c r="E747" s="71"/>
      <c r="F747" s="71"/>
      <c r="G747" s="71"/>
      <c r="H747" s="71"/>
      <c r="I747" s="71"/>
      <c r="J747" s="71"/>
      <c r="K747" s="71"/>
      <c r="L747" s="71"/>
      <c r="M747" s="71"/>
      <c r="N747" s="71"/>
      <c r="O747" s="71"/>
      <c r="P747" s="71"/>
      <c r="Q747" s="72"/>
      <c r="R747" s="44"/>
      <c r="S747" s="44"/>
      <c r="T747" s="44"/>
      <c r="U747" s="44"/>
    </row>
    <row r="748" spans="1:21" x14ac:dyDescent="0.3">
      <c r="A748" s="44"/>
      <c r="B748" s="70"/>
      <c r="C748" s="71"/>
      <c r="D748" s="71"/>
      <c r="E748" s="71"/>
      <c r="F748" s="71"/>
      <c r="G748" s="71"/>
      <c r="H748" s="71"/>
      <c r="I748" s="71"/>
      <c r="J748" s="71"/>
      <c r="K748" s="71"/>
      <c r="L748" s="71"/>
      <c r="M748" s="71"/>
      <c r="N748" s="71"/>
      <c r="O748" s="71"/>
      <c r="P748" s="71"/>
      <c r="Q748" s="72"/>
      <c r="R748" s="44"/>
      <c r="S748" s="44"/>
      <c r="T748" s="44"/>
      <c r="U748" s="44"/>
    </row>
    <row r="749" spans="1:21" x14ac:dyDescent="0.3">
      <c r="A749" s="44"/>
      <c r="B749" s="70"/>
      <c r="C749" s="71"/>
      <c r="D749" s="71"/>
      <c r="E749" s="71"/>
      <c r="F749" s="71"/>
      <c r="G749" s="71"/>
      <c r="H749" s="71"/>
      <c r="I749" s="71"/>
      <c r="J749" s="71"/>
      <c r="K749" s="71"/>
      <c r="L749" s="71"/>
      <c r="M749" s="71"/>
      <c r="N749" s="71"/>
      <c r="O749" s="71"/>
      <c r="P749" s="71"/>
      <c r="Q749" s="72"/>
      <c r="R749" s="44"/>
      <c r="S749" s="44"/>
      <c r="T749" s="44"/>
      <c r="U749" s="44"/>
    </row>
    <row r="750" spans="1:21" x14ac:dyDescent="0.3">
      <c r="A750" s="44"/>
      <c r="B750" s="70"/>
      <c r="C750" s="71"/>
      <c r="D750" s="71"/>
      <c r="E750" s="71"/>
      <c r="F750" s="71"/>
      <c r="G750" s="71"/>
      <c r="H750" s="71"/>
      <c r="I750" s="71"/>
      <c r="J750" s="71"/>
      <c r="K750" s="71"/>
      <c r="L750" s="71"/>
      <c r="M750" s="71"/>
      <c r="N750" s="71"/>
      <c r="O750" s="71"/>
      <c r="P750" s="71"/>
      <c r="Q750" s="72"/>
      <c r="R750" s="44"/>
      <c r="S750" s="44"/>
      <c r="T750" s="44"/>
      <c r="U750" s="44"/>
    </row>
    <row r="751" spans="1:21" x14ac:dyDescent="0.3">
      <c r="A751" s="44"/>
      <c r="B751" s="70"/>
      <c r="C751" s="71"/>
      <c r="D751" s="71"/>
      <c r="E751" s="71"/>
      <c r="F751" s="71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2"/>
      <c r="R751" s="44"/>
      <c r="S751" s="44"/>
      <c r="T751" s="44"/>
      <c r="U751" s="44"/>
    </row>
    <row r="752" spans="1:21" x14ac:dyDescent="0.3">
      <c r="A752" s="44"/>
      <c r="B752" s="70"/>
      <c r="C752" s="71"/>
      <c r="D752" s="71"/>
      <c r="E752" s="71"/>
      <c r="F752" s="71"/>
      <c r="G752" s="71"/>
      <c r="H752" s="71"/>
      <c r="I752" s="71"/>
      <c r="J752" s="71"/>
      <c r="K752" s="71"/>
      <c r="L752" s="71"/>
      <c r="M752" s="71"/>
      <c r="N752" s="71"/>
      <c r="O752" s="71"/>
      <c r="P752" s="71"/>
      <c r="Q752" s="72"/>
      <c r="R752" s="44"/>
      <c r="S752" s="44"/>
      <c r="T752" s="44"/>
      <c r="U752" s="44"/>
    </row>
    <row r="753" spans="1:21" x14ac:dyDescent="0.3">
      <c r="A753" s="44"/>
      <c r="B753" s="70"/>
      <c r="C753" s="71"/>
      <c r="D753" s="71"/>
      <c r="E753" s="71"/>
      <c r="F753" s="71"/>
      <c r="G753" s="71"/>
      <c r="H753" s="71"/>
      <c r="I753" s="71"/>
      <c r="J753" s="71"/>
      <c r="K753" s="71"/>
      <c r="L753" s="71"/>
      <c r="M753" s="71"/>
      <c r="N753" s="71"/>
      <c r="O753" s="71"/>
      <c r="P753" s="71"/>
      <c r="Q753" s="72"/>
      <c r="R753" s="44"/>
      <c r="S753" s="44"/>
      <c r="T753" s="44"/>
      <c r="U753" s="44"/>
    </row>
    <row r="754" spans="1:21" x14ac:dyDescent="0.3">
      <c r="A754" s="44"/>
      <c r="B754" s="70"/>
      <c r="C754" s="71"/>
      <c r="D754" s="71"/>
      <c r="E754" s="71"/>
      <c r="F754" s="71"/>
      <c r="G754" s="71"/>
      <c r="H754" s="71"/>
      <c r="I754" s="71"/>
      <c r="J754" s="71"/>
      <c r="K754" s="71"/>
      <c r="L754" s="71"/>
      <c r="M754" s="71"/>
      <c r="N754" s="71"/>
      <c r="O754" s="71"/>
      <c r="P754" s="71"/>
      <c r="Q754" s="72"/>
      <c r="R754" s="44"/>
      <c r="S754" s="44"/>
      <c r="T754" s="44"/>
      <c r="U754" s="44"/>
    </row>
    <row r="755" spans="1:21" x14ac:dyDescent="0.3">
      <c r="A755" s="44"/>
      <c r="B755" s="70"/>
      <c r="C755" s="71"/>
      <c r="D755" s="71"/>
      <c r="E755" s="71"/>
      <c r="F755" s="71"/>
      <c r="G755" s="71"/>
      <c r="H755" s="71"/>
      <c r="I755" s="71"/>
      <c r="J755" s="71"/>
      <c r="K755" s="71"/>
      <c r="L755" s="71"/>
      <c r="M755" s="71"/>
      <c r="N755" s="71"/>
      <c r="O755" s="71"/>
      <c r="P755" s="71"/>
      <c r="Q755" s="72"/>
      <c r="R755" s="44"/>
      <c r="S755" s="44"/>
      <c r="T755" s="44"/>
      <c r="U755" s="44"/>
    </row>
    <row r="756" spans="1:21" x14ac:dyDescent="0.3">
      <c r="A756" s="44"/>
      <c r="B756" s="70"/>
      <c r="C756" s="71"/>
      <c r="D756" s="71"/>
      <c r="E756" s="71"/>
      <c r="F756" s="71"/>
      <c r="G756" s="71"/>
      <c r="H756" s="71"/>
      <c r="I756" s="71"/>
      <c r="J756" s="71"/>
      <c r="K756" s="71"/>
      <c r="L756" s="71"/>
      <c r="M756" s="71"/>
      <c r="N756" s="71"/>
      <c r="O756" s="71"/>
      <c r="P756" s="71"/>
      <c r="Q756" s="72"/>
      <c r="R756" s="44"/>
      <c r="S756" s="44"/>
      <c r="T756" s="44"/>
      <c r="U756" s="44"/>
    </row>
    <row r="757" spans="1:21" x14ac:dyDescent="0.3">
      <c r="A757" s="44"/>
      <c r="B757" s="70"/>
      <c r="C757" s="71"/>
      <c r="D757" s="71"/>
      <c r="E757" s="71"/>
      <c r="F757" s="71"/>
      <c r="G757" s="71"/>
      <c r="H757" s="71"/>
      <c r="I757" s="71"/>
      <c r="J757" s="71"/>
      <c r="K757" s="71"/>
      <c r="L757" s="71"/>
      <c r="M757" s="71"/>
      <c r="N757" s="71"/>
      <c r="O757" s="71"/>
      <c r="P757" s="71"/>
      <c r="Q757" s="72"/>
      <c r="R757" s="44"/>
      <c r="S757" s="44"/>
      <c r="T757" s="44"/>
      <c r="U757" s="44"/>
    </row>
    <row r="758" spans="1:21" x14ac:dyDescent="0.3">
      <c r="A758" s="44"/>
      <c r="B758" s="70"/>
      <c r="C758" s="71"/>
      <c r="D758" s="71"/>
      <c r="E758" s="71"/>
      <c r="F758" s="71"/>
      <c r="G758" s="71"/>
      <c r="H758" s="71"/>
      <c r="I758" s="71"/>
      <c r="J758" s="71"/>
      <c r="K758" s="71"/>
      <c r="L758" s="71"/>
      <c r="M758" s="71"/>
      <c r="N758" s="71"/>
      <c r="O758" s="71"/>
      <c r="P758" s="71"/>
      <c r="Q758" s="72"/>
      <c r="R758" s="44"/>
      <c r="S758" s="44"/>
      <c r="T758" s="44"/>
      <c r="U758" s="44"/>
    </row>
    <row r="759" spans="1:21" x14ac:dyDescent="0.3">
      <c r="A759" s="44"/>
      <c r="B759" s="70"/>
      <c r="C759" s="71"/>
      <c r="D759" s="71"/>
      <c r="E759" s="71"/>
      <c r="F759" s="71"/>
      <c r="G759" s="71"/>
      <c r="H759" s="71"/>
      <c r="I759" s="71"/>
      <c r="J759" s="71"/>
      <c r="K759" s="71"/>
      <c r="L759" s="71"/>
      <c r="M759" s="71"/>
      <c r="N759" s="71"/>
      <c r="O759" s="71"/>
      <c r="P759" s="71"/>
      <c r="Q759" s="72"/>
      <c r="R759" s="44"/>
      <c r="S759" s="44"/>
      <c r="T759" s="44"/>
      <c r="U759" s="44"/>
    </row>
    <row r="760" spans="1:21" x14ac:dyDescent="0.3">
      <c r="A760" s="44"/>
      <c r="B760" s="70"/>
      <c r="C760" s="71"/>
      <c r="D760" s="71"/>
      <c r="E760" s="71"/>
      <c r="F760" s="71"/>
      <c r="G760" s="71"/>
      <c r="H760" s="71"/>
      <c r="I760" s="71"/>
      <c r="J760" s="71"/>
      <c r="K760" s="71"/>
      <c r="L760" s="71"/>
      <c r="M760" s="71"/>
      <c r="N760" s="71"/>
      <c r="O760" s="71"/>
      <c r="P760" s="71"/>
      <c r="Q760" s="72"/>
      <c r="R760" s="44"/>
      <c r="S760" s="44"/>
      <c r="T760" s="44"/>
      <c r="U760" s="44"/>
    </row>
    <row r="761" spans="1:21" x14ac:dyDescent="0.3">
      <c r="A761" s="44"/>
      <c r="B761" s="70"/>
      <c r="C761" s="71"/>
      <c r="D761" s="71"/>
      <c r="E761" s="71"/>
      <c r="F761" s="71"/>
      <c r="G761" s="71"/>
      <c r="H761" s="71"/>
      <c r="I761" s="71"/>
      <c r="J761" s="71"/>
      <c r="K761" s="71"/>
      <c r="L761" s="71"/>
      <c r="M761" s="71"/>
      <c r="N761" s="71"/>
      <c r="O761" s="71"/>
      <c r="P761" s="71"/>
      <c r="Q761" s="72"/>
      <c r="R761" s="44"/>
      <c r="S761" s="44"/>
      <c r="T761" s="44"/>
      <c r="U761" s="44"/>
    </row>
    <row r="762" spans="1:21" x14ac:dyDescent="0.3">
      <c r="A762" s="44"/>
      <c r="B762" s="70"/>
      <c r="C762" s="71"/>
      <c r="D762" s="71"/>
      <c r="E762" s="71"/>
      <c r="F762" s="71"/>
      <c r="G762" s="71"/>
      <c r="H762" s="71"/>
      <c r="I762" s="71"/>
      <c r="J762" s="71"/>
      <c r="K762" s="71"/>
      <c r="L762" s="71"/>
      <c r="M762" s="71"/>
      <c r="N762" s="71"/>
      <c r="O762" s="71"/>
      <c r="P762" s="71"/>
      <c r="Q762" s="72"/>
      <c r="R762" s="44"/>
      <c r="S762" s="44"/>
      <c r="T762" s="44"/>
      <c r="U762" s="44"/>
    </row>
    <row r="763" spans="1:21" x14ac:dyDescent="0.3">
      <c r="A763" s="44"/>
      <c r="B763" s="70"/>
      <c r="C763" s="71"/>
      <c r="D763" s="71"/>
      <c r="E763" s="71"/>
      <c r="F763" s="71"/>
      <c r="G763" s="71"/>
      <c r="H763" s="71"/>
      <c r="I763" s="71"/>
      <c r="J763" s="71"/>
      <c r="K763" s="71"/>
      <c r="L763" s="71"/>
      <c r="M763" s="71"/>
      <c r="N763" s="71"/>
      <c r="O763" s="71"/>
      <c r="P763" s="71"/>
      <c r="Q763" s="72"/>
      <c r="R763" s="44"/>
      <c r="S763" s="44"/>
      <c r="T763" s="44"/>
      <c r="U763" s="44"/>
    </row>
    <row r="764" spans="1:21" x14ac:dyDescent="0.3">
      <c r="A764" s="44"/>
      <c r="B764" s="70"/>
      <c r="C764" s="71"/>
      <c r="D764" s="71"/>
      <c r="E764" s="71"/>
      <c r="F764" s="71"/>
      <c r="G764" s="71"/>
      <c r="H764" s="71"/>
      <c r="I764" s="71"/>
      <c r="J764" s="71"/>
      <c r="K764" s="71"/>
      <c r="L764" s="71"/>
      <c r="M764" s="71"/>
      <c r="N764" s="71"/>
      <c r="O764" s="71"/>
      <c r="P764" s="71"/>
      <c r="Q764" s="72"/>
      <c r="R764" s="44"/>
      <c r="S764" s="44"/>
      <c r="T764" s="44"/>
      <c r="U764" s="44"/>
    </row>
    <row r="765" spans="1:21" x14ac:dyDescent="0.3">
      <c r="A765" s="44"/>
      <c r="B765" s="70"/>
      <c r="C765" s="71"/>
      <c r="D765" s="71"/>
      <c r="E765" s="71"/>
      <c r="F765" s="71"/>
      <c r="G765" s="71"/>
      <c r="H765" s="71"/>
      <c r="I765" s="71"/>
      <c r="J765" s="71"/>
      <c r="K765" s="71"/>
      <c r="L765" s="71"/>
      <c r="M765" s="71"/>
      <c r="N765" s="71"/>
      <c r="O765" s="71"/>
      <c r="P765" s="71"/>
      <c r="Q765" s="72"/>
      <c r="R765" s="44"/>
      <c r="S765" s="44"/>
      <c r="T765" s="44"/>
      <c r="U765" s="44"/>
    </row>
    <row r="766" spans="1:21" x14ac:dyDescent="0.3">
      <c r="A766" s="44"/>
      <c r="B766" s="70"/>
      <c r="C766" s="71"/>
      <c r="D766" s="71"/>
      <c r="E766" s="71"/>
      <c r="F766" s="71"/>
      <c r="G766" s="71"/>
      <c r="H766" s="71"/>
      <c r="I766" s="71"/>
      <c r="J766" s="71"/>
      <c r="K766" s="71"/>
      <c r="L766" s="71"/>
      <c r="M766" s="71"/>
      <c r="N766" s="71"/>
      <c r="O766" s="71"/>
      <c r="P766" s="71"/>
      <c r="Q766" s="72"/>
      <c r="R766" s="44"/>
      <c r="S766" s="44"/>
      <c r="T766" s="44"/>
      <c r="U766" s="44"/>
    </row>
    <row r="767" spans="1:21" x14ac:dyDescent="0.3">
      <c r="A767" s="44"/>
      <c r="B767" s="70"/>
      <c r="C767" s="71"/>
      <c r="D767" s="71"/>
      <c r="E767" s="71"/>
      <c r="F767" s="71"/>
      <c r="G767" s="71"/>
      <c r="H767" s="71"/>
      <c r="I767" s="71"/>
      <c r="J767" s="71"/>
      <c r="K767" s="71"/>
      <c r="L767" s="71"/>
      <c r="M767" s="71"/>
      <c r="N767" s="71"/>
      <c r="O767" s="71"/>
      <c r="P767" s="71"/>
      <c r="Q767" s="72"/>
      <c r="R767" s="44"/>
      <c r="S767" s="44"/>
      <c r="T767" s="44"/>
      <c r="U767" s="44"/>
    </row>
    <row r="768" spans="1:21" x14ac:dyDescent="0.3">
      <c r="A768" s="44"/>
      <c r="B768" s="70"/>
      <c r="C768" s="71"/>
      <c r="D768" s="71"/>
      <c r="E768" s="71"/>
      <c r="F768" s="71"/>
      <c r="G768" s="71"/>
      <c r="H768" s="71"/>
      <c r="I768" s="71"/>
      <c r="J768" s="71"/>
      <c r="K768" s="71"/>
      <c r="L768" s="71"/>
      <c r="M768" s="71"/>
      <c r="N768" s="71"/>
      <c r="O768" s="71"/>
      <c r="P768" s="71"/>
      <c r="Q768" s="72"/>
      <c r="R768" s="44"/>
      <c r="S768" s="44"/>
      <c r="T768" s="44"/>
      <c r="U768" s="44"/>
    </row>
    <row r="769" spans="1:21" x14ac:dyDescent="0.3">
      <c r="A769" s="44"/>
      <c r="B769" s="70"/>
      <c r="C769" s="71"/>
      <c r="D769" s="71"/>
      <c r="E769" s="71"/>
      <c r="F769" s="71"/>
      <c r="G769" s="71"/>
      <c r="H769" s="71"/>
      <c r="I769" s="71"/>
      <c r="J769" s="71"/>
      <c r="K769" s="71"/>
      <c r="L769" s="71"/>
      <c r="M769" s="71"/>
      <c r="N769" s="71"/>
      <c r="O769" s="71"/>
      <c r="P769" s="71"/>
      <c r="Q769" s="72"/>
      <c r="R769" s="44"/>
      <c r="S769" s="44"/>
      <c r="T769" s="44"/>
      <c r="U769" s="44"/>
    </row>
    <row r="770" spans="1:21" x14ac:dyDescent="0.3">
      <c r="A770" s="44"/>
      <c r="B770" s="70"/>
      <c r="C770" s="71"/>
      <c r="D770" s="71"/>
      <c r="E770" s="71"/>
      <c r="F770" s="71"/>
      <c r="G770" s="71"/>
      <c r="H770" s="71"/>
      <c r="I770" s="71"/>
      <c r="J770" s="71"/>
      <c r="K770" s="71"/>
      <c r="L770" s="71"/>
      <c r="M770" s="71"/>
      <c r="N770" s="71"/>
      <c r="O770" s="71"/>
      <c r="P770" s="71"/>
      <c r="Q770" s="72"/>
      <c r="R770" s="44"/>
      <c r="S770" s="44"/>
      <c r="T770" s="44"/>
      <c r="U770" s="44"/>
    </row>
    <row r="771" spans="1:21" x14ac:dyDescent="0.3">
      <c r="A771" s="44"/>
      <c r="B771" s="70"/>
      <c r="C771" s="71"/>
      <c r="D771" s="71"/>
      <c r="E771" s="71"/>
      <c r="F771" s="71"/>
      <c r="G771" s="71"/>
      <c r="H771" s="71"/>
      <c r="I771" s="71"/>
      <c r="J771" s="71"/>
      <c r="K771" s="71"/>
      <c r="L771" s="71"/>
      <c r="M771" s="71"/>
      <c r="N771" s="71"/>
      <c r="O771" s="71"/>
      <c r="P771" s="71"/>
      <c r="Q771" s="72"/>
      <c r="R771" s="44"/>
      <c r="S771" s="44"/>
      <c r="T771" s="44"/>
      <c r="U771" s="44"/>
    </row>
    <row r="772" spans="1:21" x14ac:dyDescent="0.3">
      <c r="A772" s="44"/>
      <c r="B772" s="70"/>
      <c r="C772" s="71"/>
      <c r="D772" s="71"/>
      <c r="E772" s="71"/>
      <c r="F772" s="71"/>
      <c r="G772" s="71"/>
      <c r="H772" s="71"/>
      <c r="I772" s="71"/>
      <c r="J772" s="71"/>
      <c r="K772" s="71"/>
      <c r="L772" s="71"/>
      <c r="M772" s="71"/>
      <c r="N772" s="71"/>
      <c r="O772" s="71"/>
      <c r="P772" s="71"/>
      <c r="Q772" s="72"/>
      <c r="R772" s="44"/>
      <c r="S772" s="44"/>
      <c r="T772" s="44"/>
      <c r="U772" s="44"/>
    </row>
    <row r="773" spans="1:21" x14ac:dyDescent="0.3">
      <c r="A773" s="44"/>
      <c r="B773" s="70"/>
      <c r="C773" s="71"/>
      <c r="D773" s="71"/>
      <c r="E773" s="71"/>
      <c r="F773" s="71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2"/>
      <c r="R773" s="44"/>
      <c r="S773" s="44"/>
      <c r="T773" s="44"/>
      <c r="U773" s="44"/>
    </row>
    <row r="774" spans="1:21" x14ac:dyDescent="0.3">
      <c r="A774" s="44"/>
      <c r="B774" s="70"/>
      <c r="C774" s="71"/>
      <c r="D774" s="71"/>
      <c r="E774" s="71"/>
      <c r="F774" s="71"/>
      <c r="G774" s="71"/>
      <c r="H774" s="71"/>
      <c r="I774" s="71"/>
      <c r="J774" s="71"/>
      <c r="K774" s="71"/>
      <c r="L774" s="71"/>
      <c r="M774" s="71"/>
      <c r="N774" s="71"/>
      <c r="O774" s="71"/>
      <c r="P774" s="71"/>
      <c r="Q774" s="72"/>
      <c r="R774" s="44"/>
      <c r="S774" s="44"/>
      <c r="T774" s="44"/>
      <c r="U774" s="44"/>
    </row>
    <row r="775" spans="1:21" x14ac:dyDescent="0.3">
      <c r="A775" s="44"/>
      <c r="B775" s="70"/>
      <c r="C775" s="71"/>
      <c r="D775" s="71"/>
      <c r="E775" s="71"/>
      <c r="F775" s="71"/>
      <c r="G775" s="71"/>
      <c r="H775" s="71"/>
      <c r="I775" s="71"/>
      <c r="J775" s="71"/>
      <c r="K775" s="71"/>
      <c r="L775" s="71"/>
      <c r="M775" s="71"/>
      <c r="N775" s="71"/>
      <c r="O775" s="71"/>
      <c r="P775" s="71"/>
      <c r="Q775" s="72"/>
      <c r="R775" s="44"/>
      <c r="S775" s="44"/>
      <c r="T775" s="44"/>
      <c r="U775" s="44"/>
    </row>
    <row r="776" spans="1:21" x14ac:dyDescent="0.3">
      <c r="A776" s="44"/>
      <c r="B776" s="70"/>
      <c r="C776" s="71"/>
      <c r="D776" s="71"/>
      <c r="E776" s="71"/>
      <c r="F776" s="71"/>
      <c r="G776" s="71"/>
      <c r="H776" s="71"/>
      <c r="I776" s="71"/>
      <c r="J776" s="71"/>
      <c r="K776" s="71"/>
      <c r="L776" s="71"/>
      <c r="M776" s="71"/>
      <c r="N776" s="71"/>
      <c r="O776" s="71"/>
      <c r="P776" s="71"/>
      <c r="Q776" s="72"/>
      <c r="R776" s="44"/>
      <c r="S776" s="44"/>
      <c r="T776" s="44"/>
      <c r="U776" s="44"/>
    </row>
    <row r="777" spans="1:21" x14ac:dyDescent="0.3">
      <c r="A777" s="44"/>
      <c r="B777" s="70"/>
      <c r="C777" s="71"/>
      <c r="D777" s="71"/>
      <c r="E777" s="71"/>
      <c r="F777" s="71"/>
      <c r="G777" s="71"/>
      <c r="H777" s="71"/>
      <c r="I777" s="71"/>
      <c r="J777" s="71"/>
      <c r="K777" s="71"/>
      <c r="L777" s="71"/>
      <c r="M777" s="71"/>
      <c r="N777" s="71"/>
      <c r="O777" s="71"/>
      <c r="P777" s="71"/>
      <c r="Q777" s="72"/>
      <c r="R777" s="44"/>
      <c r="S777" s="44"/>
      <c r="T777" s="44"/>
      <c r="U777" s="44"/>
    </row>
    <row r="778" spans="1:21" x14ac:dyDescent="0.3">
      <c r="A778" s="44"/>
      <c r="B778" s="70"/>
      <c r="C778" s="71"/>
      <c r="D778" s="71"/>
      <c r="E778" s="71"/>
      <c r="F778" s="71"/>
      <c r="G778" s="71"/>
      <c r="H778" s="71"/>
      <c r="I778" s="71"/>
      <c r="J778" s="71"/>
      <c r="K778" s="71"/>
      <c r="L778" s="71"/>
      <c r="M778" s="71"/>
      <c r="N778" s="71"/>
      <c r="O778" s="71"/>
      <c r="P778" s="71"/>
      <c r="Q778" s="72"/>
      <c r="R778" s="44"/>
      <c r="S778" s="44"/>
      <c r="T778" s="44"/>
      <c r="U778" s="44"/>
    </row>
    <row r="779" spans="1:21" x14ac:dyDescent="0.3">
      <c r="A779" s="44"/>
      <c r="B779" s="70"/>
      <c r="C779" s="71"/>
      <c r="D779" s="71"/>
      <c r="E779" s="71"/>
      <c r="F779" s="71"/>
      <c r="G779" s="71"/>
      <c r="H779" s="71"/>
      <c r="I779" s="71"/>
      <c r="J779" s="71"/>
      <c r="K779" s="71"/>
      <c r="L779" s="71"/>
      <c r="M779" s="71"/>
      <c r="N779" s="71"/>
      <c r="O779" s="71"/>
      <c r="P779" s="71"/>
      <c r="Q779" s="72"/>
      <c r="R779" s="44"/>
      <c r="S779" s="44"/>
      <c r="T779" s="44"/>
      <c r="U779" s="44"/>
    </row>
    <row r="780" spans="1:21" x14ac:dyDescent="0.3">
      <c r="A780" s="44"/>
      <c r="B780" s="70"/>
      <c r="C780" s="71"/>
      <c r="D780" s="71"/>
      <c r="E780" s="71"/>
      <c r="F780" s="71"/>
      <c r="G780" s="71"/>
      <c r="H780" s="71"/>
      <c r="I780" s="71"/>
      <c r="J780" s="71"/>
      <c r="K780" s="71"/>
      <c r="L780" s="71"/>
      <c r="M780" s="71"/>
      <c r="N780" s="71"/>
      <c r="O780" s="71"/>
      <c r="P780" s="71"/>
      <c r="Q780" s="72"/>
      <c r="R780" s="44"/>
      <c r="S780" s="44"/>
      <c r="T780" s="44"/>
      <c r="U780" s="44"/>
    </row>
    <row r="781" spans="1:21" x14ac:dyDescent="0.3">
      <c r="A781" s="44"/>
      <c r="B781" s="70"/>
      <c r="C781" s="71"/>
      <c r="D781" s="71"/>
      <c r="E781" s="71"/>
      <c r="F781" s="71"/>
      <c r="G781" s="71"/>
      <c r="H781" s="71"/>
      <c r="I781" s="71"/>
      <c r="J781" s="71"/>
      <c r="K781" s="71"/>
      <c r="L781" s="71"/>
      <c r="M781" s="71"/>
      <c r="N781" s="71"/>
      <c r="O781" s="71"/>
      <c r="P781" s="71"/>
      <c r="Q781" s="72"/>
      <c r="R781" s="44"/>
      <c r="S781" s="44"/>
      <c r="T781" s="44"/>
      <c r="U781" s="44"/>
    </row>
    <row r="782" spans="1:21" x14ac:dyDescent="0.3">
      <c r="A782" s="44"/>
      <c r="B782" s="70"/>
      <c r="C782" s="71"/>
      <c r="D782" s="71"/>
      <c r="E782" s="71"/>
      <c r="F782" s="71"/>
      <c r="G782" s="71"/>
      <c r="H782" s="71"/>
      <c r="I782" s="71"/>
      <c r="J782" s="71"/>
      <c r="K782" s="71"/>
      <c r="L782" s="71"/>
      <c r="M782" s="71"/>
      <c r="N782" s="71"/>
      <c r="O782" s="71"/>
      <c r="P782" s="71"/>
      <c r="Q782" s="72"/>
      <c r="R782" s="44"/>
      <c r="S782" s="44"/>
      <c r="T782" s="44"/>
      <c r="U782" s="44"/>
    </row>
    <row r="783" spans="1:21" x14ac:dyDescent="0.3">
      <c r="A783" s="44"/>
      <c r="B783" s="70"/>
      <c r="C783" s="71"/>
      <c r="D783" s="71"/>
      <c r="E783" s="71"/>
      <c r="F783" s="71"/>
      <c r="G783" s="71"/>
      <c r="H783" s="71"/>
      <c r="I783" s="71"/>
      <c r="J783" s="71"/>
      <c r="K783" s="71"/>
      <c r="L783" s="71"/>
      <c r="M783" s="71"/>
      <c r="N783" s="71"/>
      <c r="O783" s="71"/>
      <c r="P783" s="71"/>
      <c r="Q783" s="72"/>
      <c r="R783" s="44"/>
      <c r="S783" s="44"/>
      <c r="T783" s="44"/>
      <c r="U783" s="44"/>
    </row>
    <row r="784" spans="1:21" x14ac:dyDescent="0.3">
      <c r="A784" s="44"/>
      <c r="B784" s="70"/>
      <c r="C784" s="71"/>
      <c r="D784" s="71"/>
      <c r="E784" s="71"/>
      <c r="F784" s="71"/>
      <c r="G784" s="71"/>
      <c r="H784" s="71"/>
      <c r="I784" s="71"/>
      <c r="J784" s="71"/>
      <c r="K784" s="71"/>
      <c r="L784" s="71"/>
      <c r="M784" s="71"/>
      <c r="N784" s="71"/>
      <c r="O784" s="71"/>
      <c r="P784" s="71"/>
      <c r="Q784" s="72"/>
      <c r="R784" s="44"/>
      <c r="S784" s="44"/>
      <c r="T784" s="44"/>
      <c r="U784" s="44"/>
    </row>
    <row r="785" spans="1:21" x14ac:dyDescent="0.3">
      <c r="A785" s="44"/>
      <c r="B785" s="70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2"/>
      <c r="R785" s="44"/>
      <c r="S785" s="44"/>
      <c r="T785" s="44"/>
      <c r="U785" s="44"/>
    </row>
    <row r="786" spans="1:21" x14ac:dyDescent="0.3">
      <c r="A786" s="44"/>
      <c r="B786" s="70"/>
      <c r="C786" s="71"/>
      <c r="D786" s="71"/>
      <c r="E786" s="71"/>
      <c r="F786" s="71"/>
      <c r="G786" s="71"/>
      <c r="H786" s="71"/>
      <c r="I786" s="71"/>
      <c r="J786" s="71"/>
      <c r="K786" s="71"/>
      <c r="L786" s="71"/>
      <c r="M786" s="71"/>
      <c r="N786" s="71"/>
      <c r="O786" s="71"/>
      <c r="P786" s="71"/>
      <c r="Q786" s="72"/>
      <c r="R786" s="44"/>
      <c r="S786" s="44"/>
      <c r="T786" s="44"/>
      <c r="U786" s="44"/>
    </row>
    <row r="787" spans="1:21" x14ac:dyDescent="0.3">
      <c r="A787" s="44"/>
      <c r="B787" s="70"/>
      <c r="C787" s="71"/>
      <c r="D787" s="71"/>
      <c r="E787" s="71"/>
      <c r="F787" s="71"/>
      <c r="G787" s="71"/>
      <c r="H787" s="71"/>
      <c r="I787" s="71"/>
      <c r="J787" s="71"/>
      <c r="K787" s="71"/>
      <c r="L787" s="71"/>
      <c r="M787" s="71"/>
      <c r="N787" s="71"/>
      <c r="O787" s="71"/>
      <c r="P787" s="71"/>
      <c r="Q787" s="72"/>
      <c r="R787" s="44"/>
      <c r="S787" s="44"/>
      <c r="T787" s="44"/>
      <c r="U787" s="44"/>
    </row>
    <row r="788" spans="1:21" x14ac:dyDescent="0.3">
      <c r="A788" s="44"/>
      <c r="B788" s="70"/>
      <c r="C788" s="71"/>
      <c r="D788" s="71"/>
      <c r="E788" s="71"/>
      <c r="F788" s="71"/>
      <c r="G788" s="71"/>
      <c r="H788" s="71"/>
      <c r="I788" s="71"/>
      <c r="J788" s="71"/>
      <c r="K788" s="71"/>
      <c r="L788" s="71"/>
      <c r="M788" s="71"/>
      <c r="N788" s="71"/>
      <c r="O788" s="71"/>
      <c r="P788" s="71"/>
      <c r="Q788" s="72"/>
      <c r="R788" s="44"/>
      <c r="S788" s="44"/>
      <c r="T788" s="44"/>
      <c r="U788" s="44"/>
    </row>
    <row r="789" spans="1:21" x14ac:dyDescent="0.3">
      <c r="A789" s="44"/>
      <c r="B789" s="70"/>
      <c r="C789" s="71"/>
      <c r="D789" s="71"/>
      <c r="E789" s="71"/>
      <c r="F789" s="71"/>
      <c r="G789" s="71"/>
      <c r="H789" s="71"/>
      <c r="I789" s="71"/>
      <c r="J789" s="71"/>
      <c r="K789" s="71"/>
      <c r="L789" s="71"/>
      <c r="M789" s="71"/>
      <c r="N789" s="71"/>
      <c r="O789" s="71"/>
      <c r="P789" s="71"/>
      <c r="Q789" s="72"/>
      <c r="R789" s="44"/>
      <c r="S789" s="44"/>
      <c r="T789" s="44"/>
      <c r="U789" s="44"/>
    </row>
    <row r="790" spans="1:21" x14ac:dyDescent="0.3">
      <c r="A790" s="44"/>
      <c r="B790" s="70"/>
      <c r="C790" s="71"/>
      <c r="D790" s="71"/>
      <c r="E790" s="71"/>
      <c r="F790" s="71"/>
      <c r="G790" s="71"/>
      <c r="H790" s="71"/>
      <c r="I790" s="71"/>
      <c r="J790" s="71"/>
      <c r="K790" s="71"/>
      <c r="L790" s="71"/>
      <c r="M790" s="71"/>
      <c r="N790" s="71"/>
      <c r="O790" s="71"/>
      <c r="P790" s="71"/>
      <c r="Q790" s="72"/>
      <c r="R790" s="44"/>
      <c r="S790" s="44"/>
      <c r="T790" s="44"/>
      <c r="U790" s="44"/>
    </row>
    <row r="791" spans="1:21" x14ac:dyDescent="0.3">
      <c r="A791" s="44"/>
      <c r="B791" s="70"/>
      <c r="C791" s="71"/>
      <c r="D791" s="71"/>
      <c r="E791" s="71"/>
      <c r="F791" s="71"/>
      <c r="G791" s="71"/>
      <c r="H791" s="71"/>
      <c r="I791" s="71"/>
      <c r="J791" s="71"/>
      <c r="K791" s="71"/>
      <c r="L791" s="71"/>
      <c r="M791" s="71"/>
      <c r="N791" s="71"/>
      <c r="O791" s="71"/>
      <c r="P791" s="71"/>
      <c r="Q791" s="72"/>
      <c r="R791" s="44"/>
      <c r="S791" s="44"/>
      <c r="T791" s="44"/>
      <c r="U791" s="44"/>
    </row>
    <row r="792" spans="1:21" x14ac:dyDescent="0.3">
      <c r="A792" s="44"/>
      <c r="B792" s="70"/>
      <c r="C792" s="71"/>
      <c r="D792" s="71"/>
      <c r="E792" s="71"/>
      <c r="F792" s="71"/>
      <c r="G792" s="71"/>
      <c r="H792" s="71"/>
      <c r="I792" s="71"/>
      <c r="J792" s="71"/>
      <c r="K792" s="71"/>
      <c r="L792" s="71"/>
      <c r="M792" s="71"/>
      <c r="N792" s="71"/>
      <c r="O792" s="71"/>
      <c r="P792" s="71"/>
      <c r="Q792" s="72"/>
      <c r="R792" s="44"/>
      <c r="S792" s="44"/>
      <c r="T792" s="44"/>
      <c r="U792" s="44"/>
    </row>
    <row r="793" spans="1:21" x14ac:dyDescent="0.3">
      <c r="A793" s="44"/>
      <c r="B793" s="70"/>
      <c r="C793" s="71"/>
      <c r="D793" s="71"/>
      <c r="E793" s="71"/>
      <c r="F793" s="71"/>
      <c r="G793" s="71"/>
      <c r="H793" s="71"/>
      <c r="I793" s="71"/>
      <c r="J793" s="71"/>
      <c r="K793" s="71"/>
      <c r="L793" s="71"/>
      <c r="M793" s="71"/>
      <c r="N793" s="71"/>
      <c r="O793" s="71"/>
      <c r="P793" s="71"/>
      <c r="Q793" s="72"/>
      <c r="R793" s="44"/>
      <c r="S793" s="44"/>
      <c r="T793" s="44"/>
      <c r="U793" s="44"/>
    </row>
    <row r="794" spans="1:21" x14ac:dyDescent="0.3">
      <c r="A794" s="44"/>
      <c r="B794" s="70"/>
      <c r="C794" s="71"/>
      <c r="D794" s="71"/>
      <c r="E794" s="71"/>
      <c r="F794" s="71"/>
      <c r="G794" s="71"/>
      <c r="H794" s="71"/>
      <c r="I794" s="71"/>
      <c r="J794" s="71"/>
      <c r="K794" s="71"/>
      <c r="L794" s="71"/>
      <c r="M794" s="71"/>
      <c r="N794" s="71"/>
      <c r="O794" s="71"/>
      <c r="P794" s="71"/>
      <c r="Q794" s="72"/>
      <c r="R794" s="44"/>
      <c r="S794" s="44"/>
      <c r="T794" s="44"/>
      <c r="U794" s="44"/>
    </row>
    <row r="795" spans="1:21" x14ac:dyDescent="0.3">
      <c r="A795" s="44"/>
      <c r="B795" s="70"/>
      <c r="C795" s="71"/>
      <c r="D795" s="71"/>
      <c r="E795" s="71"/>
      <c r="F795" s="71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2"/>
      <c r="R795" s="44"/>
      <c r="S795" s="44"/>
      <c r="T795" s="44"/>
      <c r="U795" s="44"/>
    </row>
    <row r="796" spans="1:21" x14ac:dyDescent="0.3">
      <c r="A796" s="44"/>
      <c r="B796" s="70"/>
      <c r="C796" s="71"/>
      <c r="D796" s="71"/>
      <c r="E796" s="71"/>
      <c r="F796" s="71"/>
      <c r="G796" s="71"/>
      <c r="H796" s="71"/>
      <c r="I796" s="71"/>
      <c r="J796" s="71"/>
      <c r="K796" s="71"/>
      <c r="L796" s="71"/>
      <c r="M796" s="71"/>
      <c r="N796" s="71"/>
      <c r="O796" s="71"/>
      <c r="P796" s="71"/>
      <c r="Q796" s="72"/>
      <c r="R796" s="44"/>
      <c r="S796" s="44"/>
      <c r="T796" s="44"/>
      <c r="U796" s="44"/>
    </row>
    <row r="797" spans="1:21" x14ac:dyDescent="0.3">
      <c r="A797" s="44"/>
      <c r="B797" s="70"/>
      <c r="C797" s="71"/>
      <c r="D797" s="71"/>
      <c r="E797" s="71"/>
      <c r="F797" s="71"/>
      <c r="G797" s="71"/>
      <c r="H797" s="71"/>
      <c r="I797" s="71"/>
      <c r="J797" s="71"/>
      <c r="K797" s="71"/>
      <c r="L797" s="71"/>
      <c r="M797" s="71"/>
      <c r="N797" s="71"/>
      <c r="O797" s="71"/>
      <c r="P797" s="71"/>
      <c r="Q797" s="72"/>
      <c r="R797" s="44"/>
      <c r="S797" s="44"/>
      <c r="T797" s="44"/>
      <c r="U797" s="44"/>
    </row>
    <row r="798" spans="1:21" x14ac:dyDescent="0.3">
      <c r="A798" s="44"/>
      <c r="B798" s="70"/>
      <c r="C798" s="71"/>
      <c r="D798" s="71"/>
      <c r="E798" s="71"/>
      <c r="F798" s="71"/>
      <c r="G798" s="71"/>
      <c r="H798" s="71"/>
      <c r="I798" s="71"/>
      <c r="J798" s="71"/>
      <c r="K798" s="71"/>
      <c r="L798" s="71"/>
      <c r="M798" s="71"/>
      <c r="N798" s="71"/>
      <c r="O798" s="71"/>
      <c r="P798" s="71"/>
      <c r="Q798" s="72"/>
      <c r="R798" s="44"/>
      <c r="S798" s="44"/>
      <c r="T798" s="44"/>
      <c r="U798" s="44"/>
    </row>
    <row r="799" spans="1:21" x14ac:dyDescent="0.3">
      <c r="A799" s="44"/>
      <c r="B799" s="70"/>
      <c r="C799" s="71"/>
      <c r="D799" s="71"/>
      <c r="E799" s="71"/>
      <c r="F799" s="71"/>
      <c r="G799" s="71"/>
      <c r="H799" s="71"/>
      <c r="I799" s="71"/>
      <c r="J799" s="71"/>
      <c r="K799" s="71"/>
      <c r="L799" s="71"/>
      <c r="M799" s="71"/>
      <c r="N799" s="71"/>
      <c r="O799" s="71"/>
      <c r="P799" s="71"/>
      <c r="Q799" s="72"/>
      <c r="R799" s="44"/>
      <c r="S799" s="44"/>
      <c r="T799" s="44"/>
      <c r="U799" s="44"/>
    </row>
    <row r="800" spans="1:21" x14ac:dyDescent="0.3">
      <c r="A800" s="44"/>
      <c r="B800" s="70"/>
      <c r="C800" s="71"/>
      <c r="D800" s="71"/>
      <c r="E800" s="71"/>
      <c r="F800" s="71"/>
      <c r="G800" s="71"/>
      <c r="H800" s="71"/>
      <c r="I800" s="71"/>
      <c r="J800" s="71"/>
      <c r="K800" s="71"/>
      <c r="L800" s="71"/>
      <c r="M800" s="71"/>
      <c r="N800" s="71"/>
      <c r="O800" s="71"/>
      <c r="P800" s="71"/>
      <c r="Q800" s="72"/>
      <c r="R800" s="44"/>
      <c r="S800" s="44"/>
      <c r="T800" s="44"/>
      <c r="U800" s="44"/>
    </row>
    <row r="801" spans="1:21" x14ac:dyDescent="0.3">
      <c r="A801" s="44"/>
      <c r="B801" s="70"/>
      <c r="C801" s="71"/>
      <c r="D801" s="71"/>
      <c r="E801" s="71"/>
      <c r="F801" s="71"/>
      <c r="G801" s="71"/>
      <c r="H801" s="71"/>
      <c r="I801" s="71"/>
      <c r="J801" s="71"/>
      <c r="K801" s="71"/>
      <c r="L801" s="71"/>
      <c r="M801" s="71"/>
      <c r="N801" s="71"/>
      <c r="O801" s="71"/>
      <c r="P801" s="71"/>
      <c r="Q801" s="72"/>
      <c r="R801" s="44"/>
      <c r="S801" s="44"/>
      <c r="T801" s="44"/>
      <c r="U801" s="44"/>
    </row>
    <row r="802" spans="1:21" x14ac:dyDescent="0.3">
      <c r="A802" s="44"/>
      <c r="B802" s="70"/>
      <c r="C802" s="71"/>
      <c r="D802" s="71"/>
      <c r="E802" s="71"/>
      <c r="F802" s="71"/>
      <c r="G802" s="71"/>
      <c r="H802" s="71"/>
      <c r="I802" s="71"/>
      <c r="J802" s="71"/>
      <c r="K802" s="71"/>
      <c r="L802" s="71"/>
      <c r="M802" s="71"/>
      <c r="N802" s="71"/>
      <c r="O802" s="71"/>
      <c r="P802" s="71"/>
      <c r="Q802" s="72"/>
      <c r="R802" s="44"/>
      <c r="S802" s="44"/>
      <c r="T802" s="44"/>
      <c r="U802" s="44"/>
    </row>
    <row r="803" spans="1:21" x14ac:dyDescent="0.3">
      <c r="A803" s="44"/>
      <c r="B803" s="70"/>
      <c r="C803" s="71"/>
      <c r="D803" s="71"/>
      <c r="E803" s="71"/>
      <c r="F803" s="71"/>
      <c r="G803" s="71"/>
      <c r="H803" s="71"/>
      <c r="I803" s="71"/>
      <c r="J803" s="71"/>
      <c r="K803" s="71"/>
      <c r="L803" s="71"/>
      <c r="M803" s="71"/>
      <c r="N803" s="71"/>
      <c r="O803" s="71"/>
      <c r="P803" s="71"/>
      <c r="Q803" s="72"/>
      <c r="R803" s="44"/>
      <c r="S803" s="44"/>
      <c r="T803" s="44"/>
      <c r="U803" s="44"/>
    </row>
    <row r="804" spans="1:21" x14ac:dyDescent="0.3">
      <c r="A804" s="44"/>
      <c r="B804" s="70"/>
      <c r="C804" s="71"/>
      <c r="D804" s="71"/>
      <c r="E804" s="71"/>
      <c r="F804" s="71"/>
      <c r="G804" s="71"/>
      <c r="H804" s="71"/>
      <c r="I804" s="71"/>
      <c r="J804" s="71"/>
      <c r="K804" s="71"/>
      <c r="L804" s="71"/>
      <c r="M804" s="71"/>
      <c r="N804" s="71"/>
      <c r="O804" s="71"/>
      <c r="P804" s="71"/>
      <c r="Q804" s="72"/>
      <c r="R804" s="44"/>
      <c r="S804" s="44"/>
      <c r="T804" s="44"/>
      <c r="U804" s="44"/>
    </row>
    <row r="805" spans="1:21" x14ac:dyDescent="0.3">
      <c r="A805" s="44"/>
      <c r="B805" s="70"/>
      <c r="C805" s="71"/>
      <c r="D805" s="71"/>
      <c r="E805" s="71"/>
      <c r="F805" s="71"/>
      <c r="G805" s="71"/>
      <c r="H805" s="71"/>
      <c r="I805" s="71"/>
      <c r="J805" s="71"/>
      <c r="K805" s="71"/>
      <c r="L805" s="71"/>
      <c r="M805" s="71"/>
      <c r="N805" s="71"/>
      <c r="O805" s="71"/>
      <c r="P805" s="71"/>
      <c r="Q805" s="72"/>
      <c r="R805" s="44"/>
      <c r="S805" s="44"/>
      <c r="T805" s="44"/>
      <c r="U805" s="44"/>
    </row>
    <row r="806" spans="1:21" x14ac:dyDescent="0.3">
      <c r="A806" s="44"/>
      <c r="B806" s="70"/>
      <c r="C806" s="71"/>
      <c r="D806" s="71"/>
      <c r="E806" s="71"/>
      <c r="F806" s="71"/>
      <c r="G806" s="71"/>
      <c r="H806" s="71"/>
      <c r="I806" s="71"/>
      <c r="J806" s="71"/>
      <c r="K806" s="71"/>
      <c r="L806" s="71"/>
      <c r="M806" s="71"/>
      <c r="N806" s="71"/>
      <c r="O806" s="71"/>
      <c r="P806" s="71"/>
      <c r="Q806" s="72"/>
      <c r="R806" s="44"/>
      <c r="S806" s="44"/>
      <c r="T806" s="44"/>
      <c r="U806" s="44"/>
    </row>
    <row r="807" spans="1:21" x14ac:dyDescent="0.3">
      <c r="A807" s="44"/>
      <c r="B807" s="70"/>
      <c r="C807" s="71"/>
      <c r="D807" s="71"/>
      <c r="E807" s="71"/>
      <c r="F807" s="71"/>
      <c r="G807" s="71"/>
      <c r="H807" s="71"/>
      <c r="I807" s="71"/>
      <c r="J807" s="71"/>
      <c r="K807" s="71"/>
      <c r="L807" s="71"/>
      <c r="M807" s="71"/>
      <c r="N807" s="71"/>
      <c r="O807" s="71"/>
      <c r="P807" s="71"/>
      <c r="Q807" s="72"/>
      <c r="R807" s="44"/>
      <c r="S807" s="44"/>
      <c r="T807" s="44"/>
      <c r="U807" s="44"/>
    </row>
    <row r="808" spans="1:21" x14ac:dyDescent="0.3">
      <c r="A808" s="44"/>
      <c r="B808" s="70"/>
      <c r="C808" s="71"/>
      <c r="D808" s="71"/>
      <c r="E808" s="71"/>
      <c r="F808" s="71"/>
      <c r="G808" s="71"/>
      <c r="H808" s="71"/>
      <c r="I808" s="71"/>
      <c r="J808" s="71"/>
      <c r="K808" s="71"/>
      <c r="L808" s="71"/>
      <c r="M808" s="71"/>
      <c r="N808" s="71"/>
      <c r="O808" s="71"/>
      <c r="P808" s="71"/>
      <c r="Q808" s="72"/>
      <c r="R808" s="44"/>
      <c r="S808" s="44"/>
      <c r="T808" s="44"/>
      <c r="U808" s="44"/>
    </row>
    <row r="809" spans="1:21" x14ac:dyDescent="0.3">
      <c r="A809" s="44"/>
      <c r="B809" s="70"/>
      <c r="C809" s="71"/>
      <c r="D809" s="71"/>
      <c r="E809" s="71"/>
      <c r="F809" s="71"/>
      <c r="G809" s="71"/>
      <c r="H809" s="71"/>
      <c r="I809" s="71"/>
      <c r="J809" s="71"/>
      <c r="K809" s="71"/>
      <c r="L809" s="71"/>
      <c r="M809" s="71"/>
      <c r="N809" s="71"/>
      <c r="O809" s="71"/>
      <c r="P809" s="71"/>
      <c r="Q809" s="72"/>
      <c r="R809" s="44"/>
      <c r="S809" s="44"/>
      <c r="T809" s="44"/>
      <c r="U809" s="44"/>
    </row>
    <row r="810" spans="1:21" x14ac:dyDescent="0.3">
      <c r="A810" s="44"/>
      <c r="B810" s="70"/>
      <c r="C810" s="71"/>
      <c r="D810" s="71"/>
      <c r="E810" s="71"/>
      <c r="F810" s="71"/>
      <c r="G810" s="71"/>
      <c r="H810" s="71"/>
      <c r="I810" s="71"/>
      <c r="J810" s="71"/>
      <c r="K810" s="71"/>
      <c r="L810" s="71"/>
      <c r="M810" s="71"/>
      <c r="N810" s="71"/>
      <c r="O810" s="71"/>
      <c r="P810" s="71"/>
      <c r="Q810" s="72"/>
      <c r="R810" s="44"/>
      <c r="S810" s="44"/>
      <c r="T810" s="44"/>
      <c r="U810" s="44"/>
    </row>
    <row r="811" spans="1:21" x14ac:dyDescent="0.3">
      <c r="A811" s="44"/>
      <c r="B811" s="70"/>
      <c r="C811" s="71"/>
      <c r="D811" s="71"/>
      <c r="E811" s="71"/>
      <c r="F811" s="71"/>
      <c r="G811" s="71"/>
      <c r="H811" s="71"/>
      <c r="I811" s="71"/>
      <c r="J811" s="71"/>
      <c r="K811" s="71"/>
      <c r="L811" s="71"/>
      <c r="M811" s="71"/>
      <c r="N811" s="71"/>
      <c r="O811" s="71"/>
      <c r="P811" s="71"/>
      <c r="Q811" s="72"/>
      <c r="R811" s="44"/>
      <c r="S811" s="44"/>
      <c r="T811" s="44"/>
      <c r="U811" s="44"/>
    </row>
    <row r="812" spans="1:21" x14ac:dyDescent="0.3">
      <c r="A812" s="44"/>
      <c r="B812" s="70"/>
      <c r="C812" s="71"/>
      <c r="D812" s="71"/>
      <c r="E812" s="71"/>
      <c r="F812" s="71"/>
      <c r="G812" s="71"/>
      <c r="H812" s="71"/>
      <c r="I812" s="71"/>
      <c r="J812" s="71"/>
      <c r="K812" s="71"/>
      <c r="L812" s="71"/>
      <c r="M812" s="71"/>
      <c r="N812" s="71"/>
      <c r="O812" s="71"/>
      <c r="P812" s="71"/>
      <c r="Q812" s="72"/>
      <c r="R812" s="44"/>
      <c r="S812" s="44"/>
      <c r="T812" s="44"/>
      <c r="U812" s="44"/>
    </row>
    <row r="813" spans="1:21" x14ac:dyDescent="0.3">
      <c r="A813" s="44"/>
      <c r="B813" s="70"/>
      <c r="C813" s="71"/>
      <c r="D813" s="71"/>
      <c r="E813" s="71"/>
      <c r="F813" s="71"/>
      <c r="G813" s="71"/>
      <c r="H813" s="71"/>
      <c r="I813" s="71"/>
      <c r="J813" s="71"/>
      <c r="K813" s="71"/>
      <c r="L813" s="71"/>
      <c r="M813" s="71"/>
      <c r="N813" s="71"/>
      <c r="O813" s="71"/>
      <c r="P813" s="71"/>
      <c r="Q813" s="72"/>
      <c r="R813" s="44"/>
      <c r="S813" s="44"/>
      <c r="T813" s="44"/>
      <c r="U813" s="44"/>
    </row>
    <row r="814" spans="1:21" x14ac:dyDescent="0.3">
      <c r="A814" s="44"/>
      <c r="B814" s="70"/>
      <c r="C814" s="71"/>
      <c r="D814" s="71"/>
      <c r="E814" s="71"/>
      <c r="F814" s="71"/>
      <c r="G814" s="71"/>
      <c r="H814" s="71"/>
      <c r="I814" s="71"/>
      <c r="J814" s="71"/>
      <c r="K814" s="71"/>
      <c r="L814" s="71"/>
      <c r="M814" s="71"/>
      <c r="N814" s="71"/>
      <c r="O814" s="71"/>
      <c r="P814" s="71"/>
      <c r="Q814" s="72"/>
      <c r="R814" s="44"/>
      <c r="S814" s="44"/>
      <c r="T814" s="44"/>
      <c r="U814" s="44"/>
    </row>
    <row r="815" spans="1:21" x14ac:dyDescent="0.3">
      <c r="A815" s="44"/>
      <c r="B815" s="70"/>
      <c r="C815" s="71"/>
      <c r="D815" s="71"/>
      <c r="E815" s="71"/>
      <c r="F815" s="71"/>
      <c r="G815" s="71"/>
      <c r="H815" s="71"/>
      <c r="I815" s="71"/>
      <c r="J815" s="71"/>
      <c r="K815" s="71"/>
      <c r="L815" s="71"/>
      <c r="M815" s="71"/>
      <c r="N815" s="71"/>
      <c r="O815" s="71"/>
      <c r="P815" s="71"/>
      <c r="Q815" s="72"/>
      <c r="R815" s="44"/>
      <c r="S815" s="44"/>
      <c r="T815" s="44"/>
      <c r="U815" s="44"/>
    </row>
    <row r="816" spans="1:21" x14ac:dyDescent="0.3">
      <c r="A816" s="44"/>
      <c r="B816" s="70"/>
      <c r="C816" s="71"/>
      <c r="D816" s="71"/>
      <c r="E816" s="71"/>
      <c r="F816" s="71"/>
      <c r="G816" s="71"/>
      <c r="H816" s="71"/>
      <c r="I816" s="71"/>
      <c r="J816" s="71"/>
      <c r="K816" s="71"/>
      <c r="L816" s="71"/>
      <c r="M816" s="71"/>
      <c r="N816" s="71"/>
      <c r="O816" s="71"/>
      <c r="P816" s="71"/>
      <c r="Q816" s="72"/>
      <c r="R816" s="44"/>
      <c r="S816" s="44"/>
      <c r="T816" s="44"/>
      <c r="U816" s="44"/>
    </row>
    <row r="817" spans="1:21" x14ac:dyDescent="0.3">
      <c r="A817" s="44"/>
      <c r="B817" s="70"/>
      <c r="C817" s="71"/>
      <c r="D817" s="71"/>
      <c r="E817" s="71"/>
      <c r="F817" s="71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2"/>
      <c r="R817" s="44"/>
      <c r="S817" s="44"/>
      <c r="T817" s="44"/>
      <c r="U817" s="44"/>
    </row>
    <row r="818" spans="1:21" x14ac:dyDescent="0.3">
      <c r="A818" s="44"/>
      <c r="B818" s="70"/>
      <c r="C818" s="71"/>
      <c r="D818" s="71"/>
      <c r="E818" s="71"/>
      <c r="F818" s="71"/>
      <c r="G818" s="71"/>
      <c r="H818" s="71"/>
      <c r="I818" s="71"/>
      <c r="J818" s="71"/>
      <c r="K818" s="71"/>
      <c r="L818" s="71"/>
      <c r="M818" s="71"/>
      <c r="N818" s="71"/>
      <c r="O818" s="71"/>
      <c r="P818" s="71"/>
      <c r="Q818" s="72"/>
      <c r="R818" s="44"/>
      <c r="S818" s="44"/>
      <c r="T818" s="44"/>
      <c r="U818" s="44"/>
    </row>
    <row r="819" spans="1:21" x14ac:dyDescent="0.3">
      <c r="A819" s="44"/>
      <c r="B819" s="70"/>
      <c r="C819" s="71"/>
      <c r="D819" s="71"/>
      <c r="E819" s="71"/>
      <c r="F819" s="71"/>
      <c r="G819" s="71"/>
      <c r="H819" s="71"/>
      <c r="I819" s="71"/>
      <c r="J819" s="71"/>
      <c r="K819" s="71"/>
      <c r="L819" s="71"/>
      <c r="M819" s="71"/>
      <c r="N819" s="71"/>
      <c r="O819" s="71"/>
      <c r="P819" s="71"/>
      <c r="Q819" s="72"/>
      <c r="R819" s="44"/>
      <c r="S819" s="44"/>
      <c r="T819" s="44"/>
      <c r="U819" s="44"/>
    </row>
    <row r="820" spans="1:21" x14ac:dyDescent="0.3">
      <c r="A820" s="44"/>
      <c r="B820" s="70"/>
      <c r="C820" s="71"/>
      <c r="D820" s="71"/>
      <c r="E820" s="71"/>
      <c r="F820" s="71"/>
      <c r="G820" s="71"/>
      <c r="H820" s="71"/>
      <c r="I820" s="71"/>
      <c r="J820" s="71"/>
      <c r="K820" s="71"/>
      <c r="L820" s="71"/>
      <c r="M820" s="71"/>
      <c r="N820" s="71"/>
      <c r="O820" s="71"/>
      <c r="P820" s="71"/>
      <c r="Q820" s="72"/>
      <c r="R820" s="44"/>
      <c r="S820" s="44"/>
      <c r="T820" s="44"/>
      <c r="U820" s="44"/>
    </row>
    <row r="821" spans="1:21" x14ac:dyDescent="0.3">
      <c r="A821" s="44"/>
      <c r="B821" s="70"/>
      <c r="C821" s="71"/>
      <c r="D821" s="71"/>
      <c r="E821" s="71"/>
      <c r="F821" s="71"/>
      <c r="G821" s="71"/>
      <c r="H821" s="71"/>
      <c r="I821" s="71"/>
      <c r="J821" s="71"/>
      <c r="K821" s="71"/>
      <c r="L821" s="71"/>
      <c r="M821" s="71"/>
      <c r="N821" s="71"/>
      <c r="O821" s="71"/>
      <c r="P821" s="71"/>
      <c r="Q821" s="72"/>
      <c r="R821" s="44"/>
      <c r="S821" s="44"/>
      <c r="T821" s="44"/>
      <c r="U821" s="44"/>
    </row>
    <row r="822" spans="1:21" x14ac:dyDescent="0.3">
      <c r="A822" s="44"/>
      <c r="B822" s="70"/>
      <c r="C822" s="71"/>
      <c r="D822" s="71"/>
      <c r="E822" s="71"/>
      <c r="F822" s="71"/>
      <c r="G822" s="71"/>
      <c r="H822" s="71"/>
      <c r="I822" s="71"/>
      <c r="J822" s="71"/>
      <c r="K822" s="71"/>
      <c r="L822" s="71"/>
      <c r="M822" s="71"/>
      <c r="N822" s="71"/>
      <c r="O822" s="71"/>
      <c r="P822" s="71"/>
      <c r="Q822" s="72"/>
      <c r="R822" s="44"/>
      <c r="S822" s="44"/>
      <c r="T822" s="44"/>
      <c r="U822" s="44"/>
    </row>
    <row r="823" spans="1:21" x14ac:dyDescent="0.3">
      <c r="A823" s="44"/>
      <c r="B823" s="70"/>
      <c r="C823" s="71"/>
      <c r="D823" s="71"/>
      <c r="E823" s="71"/>
      <c r="F823" s="71"/>
      <c r="G823" s="71"/>
      <c r="H823" s="71"/>
      <c r="I823" s="71"/>
      <c r="J823" s="71"/>
      <c r="K823" s="71"/>
      <c r="L823" s="71"/>
      <c r="M823" s="71"/>
      <c r="N823" s="71"/>
      <c r="O823" s="71"/>
      <c r="P823" s="71"/>
      <c r="Q823" s="72"/>
      <c r="R823" s="44"/>
      <c r="S823" s="44"/>
      <c r="T823" s="44"/>
      <c r="U823" s="44"/>
    </row>
    <row r="824" spans="1:21" x14ac:dyDescent="0.3">
      <c r="A824" s="44"/>
      <c r="B824" s="70"/>
      <c r="C824" s="71"/>
      <c r="D824" s="71"/>
      <c r="E824" s="71"/>
      <c r="F824" s="71"/>
      <c r="G824" s="71"/>
      <c r="H824" s="71"/>
      <c r="I824" s="71"/>
      <c r="J824" s="71"/>
      <c r="K824" s="71"/>
      <c r="L824" s="71"/>
      <c r="M824" s="71"/>
      <c r="N824" s="71"/>
      <c r="O824" s="71"/>
      <c r="P824" s="71"/>
      <c r="Q824" s="72"/>
      <c r="R824" s="44"/>
      <c r="S824" s="44"/>
      <c r="T824" s="44"/>
      <c r="U824" s="44"/>
    </row>
    <row r="825" spans="1:21" x14ac:dyDescent="0.3">
      <c r="A825" s="44"/>
      <c r="B825" s="70"/>
      <c r="C825" s="71"/>
      <c r="D825" s="71"/>
      <c r="E825" s="71"/>
      <c r="F825" s="71"/>
      <c r="G825" s="71"/>
      <c r="H825" s="71"/>
      <c r="I825" s="71"/>
      <c r="J825" s="71"/>
      <c r="K825" s="71"/>
      <c r="L825" s="71"/>
      <c r="M825" s="71"/>
      <c r="N825" s="71"/>
      <c r="O825" s="71"/>
      <c r="P825" s="71"/>
      <c r="Q825" s="72"/>
      <c r="R825" s="44"/>
      <c r="S825" s="44"/>
      <c r="T825" s="44"/>
      <c r="U825" s="44"/>
    </row>
    <row r="826" spans="1:21" x14ac:dyDescent="0.3">
      <c r="A826" s="44"/>
      <c r="B826" s="70"/>
      <c r="C826" s="71"/>
      <c r="D826" s="71"/>
      <c r="E826" s="71"/>
      <c r="F826" s="71"/>
      <c r="G826" s="71"/>
      <c r="H826" s="71"/>
      <c r="I826" s="71"/>
      <c r="J826" s="71"/>
      <c r="K826" s="71"/>
      <c r="L826" s="71"/>
      <c r="M826" s="71"/>
      <c r="N826" s="71"/>
      <c r="O826" s="71"/>
      <c r="P826" s="71"/>
      <c r="Q826" s="72"/>
      <c r="R826" s="44"/>
      <c r="S826" s="44"/>
      <c r="T826" s="44"/>
      <c r="U826" s="44"/>
    </row>
    <row r="827" spans="1:21" x14ac:dyDescent="0.3">
      <c r="A827" s="44"/>
      <c r="B827" s="70"/>
      <c r="C827" s="71"/>
      <c r="D827" s="71"/>
      <c r="E827" s="71"/>
      <c r="F827" s="71"/>
      <c r="G827" s="71"/>
      <c r="H827" s="71"/>
      <c r="I827" s="71"/>
      <c r="J827" s="71"/>
      <c r="K827" s="71"/>
      <c r="L827" s="71"/>
      <c r="M827" s="71"/>
      <c r="N827" s="71"/>
      <c r="O827" s="71"/>
      <c r="P827" s="71"/>
      <c r="Q827" s="72"/>
      <c r="R827" s="44"/>
      <c r="S827" s="44"/>
      <c r="T827" s="44"/>
      <c r="U827" s="44"/>
    </row>
    <row r="828" spans="1:21" x14ac:dyDescent="0.3">
      <c r="A828" s="44"/>
      <c r="B828" s="70"/>
      <c r="C828" s="71"/>
      <c r="D828" s="71"/>
      <c r="E828" s="71"/>
      <c r="F828" s="71"/>
      <c r="G828" s="71"/>
      <c r="H828" s="71"/>
      <c r="I828" s="71"/>
      <c r="J828" s="71"/>
      <c r="K828" s="71"/>
      <c r="L828" s="71"/>
      <c r="M828" s="71"/>
      <c r="N828" s="71"/>
      <c r="O828" s="71"/>
      <c r="P828" s="71"/>
      <c r="Q828" s="72"/>
      <c r="R828" s="44"/>
      <c r="S828" s="44"/>
      <c r="T828" s="44"/>
      <c r="U828" s="44"/>
    </row>
    <row r="829" spans="1:21" x14ac:dyDescent="0.3">
      <c r="A829" s="44"/>
      <c r="B829" s="70"/>
      <c r="C829" s="71"/>
      <c r="D829" s="71"/>
      <c r="E829" s="71"/>
      <c r="F829" s="71"/>
      <c r="G829" s="71"/>
      <c r="H829" s="71"/>
      <c r="I829" s="71"/>
      <c r="J829" s="71"/>
      <c r="K829" s="71"/>
      <c r="L829" s="71"/>
      <c r="M829" s="71"/>
      <c r="N829" s="71"/>
      <c r="O829" s="71"/>
      <c r="P829" s="71"/>
      <c r="Q829" s="72"/>
      <c r="R829" s="44"/>
      <c r="S829" s="44"/>
      <c r="T829" s="44"/>
      <c r="U829" s="44"/>
    </row>
    <row r="830" spans="1:21" x14ac:dyDescent="0.3">
      <c r="A830" s="44"/>
      <c r="B830" s="70"/>
      <c r="C830" s="71"/>
      <c r="D830" s="71"/>
      <c r="E830" s="71"/>
      <c r="F830" s="71"/>
      <c r="G830" s="71"/>
      <c r="H830" s="71"/>
      <c r="I830" s="71"/>
      <c r="J830" s="71"/>
      <c r="K830" s="71"/>
      <c r="L830" s="71"/>
      <c r="M830" s="71"/>
      <c r="N830" s="71"/>
      <c r="O830" s="71"/>
      <c r="P830" s="71"/>
      <c r="Q830" s="72"/>
      <c r="R830" s="44"/>
      <c r="S830" s="44"/>
      <c r="T830" s="44"/>
      <c r="U830" s="44"/>
    </row>
    <row r="831" spans="1:21" x14ac:dyDescent="0.3">
      <c r="A831" s="44"/>
      <c r="B831" s="70"/>
      <c r="C831" s="71"/>
      <c r="D831" s="71"/>
      <c r="E831" s="71"/>
      <c r="F831" s="71"/>
      <c r="G831" s="71"/>
      <c r="H831" s="71"/>
      <c r="I831" s="71"/>
      <c r="J831" s="71"/>
      <c r="K831" s="71"/>
      <c r="L831" s="71"/>
      <c r="M831" s="71"/>
      <c r="N831" s="71"/>
      <c r="O831" s="71"/>
      <c r="P831" s="71"/>
      <c r="Q831" s="72"/>
      <c r="R831" s="44"/>
      <c r="S831" s="44"/>
      <c r="T831" s="44"/>
      <c r="U831" s="44"/>
    </row>
    <row r="832" spans="1:21" x14ac:dyDescent="0.3">
      <c r="A832" s="44"/>
      <c r="B832" s="70"/>
      <c r="C832" s="71"/>
      <c r="D832" s="71"/>
      <c r="E832" s="71"/>
      <c r="F832" s="71"/>
      <c r="G832" s="71"/>
      <c r="H832" s="71"/>
      <c r="I832" s="71"/>
      <c r="J832" s="71"/>
      <c r="K832" s="71"/>
      <c r="L832" s="71"/>
      <c r="M832" s="71"/>
      <c r="N832" s="71"/>
      <c r="O832" s="71"/>
      <c r="P832" s="71"/>
      <c r="Q832" s="72"/>
      <c r="R832" s="44"/>
      <c r="S832" s="44"/>
      <c r="T832" s="44"/>
      <c r="U832" s="44"/>
    </row>
    <row r="833" spans="1:21" x14ac:dyDescent="0.3">
      <c r="A833" s="44"/>
      <c r="B833" s="70"/>
      <c r="C833" s="71"/>
      <c r="D833" s="71"/>
      <c r="E833" s="71"/>
      <c r="F833" s="71"/>
      <c r="G833" s="71"/>
      <c r="H833" s="71"/>
      <c r="I833" s="71"/>
      <c r="J833" s="71"/>
      <c r="K833" s="71"/>
      <c r="L833" s="71"/>
      <c r="M833" s="71"/>
      <c r="N833" s="71"/>
      <c r="O833" s="71"/>
      <c r="P833" s="71"/>
      <c r="Q833" s="72"/>
      <c r="R833" s="44"/>
      <c r="S833" s="44"/>
      <c r="T833" s="44"/>
      <c r="U833" s="44"/>
    </row>
    <row r="834" spans="1:21" x14ac:dyDescent="0.3">
      <c r="A834" s="44"/>
      <c r="B834" s="70"/>
      <c r="C834" s="71"/>
      <c r="D834" s="71"/>
      <c r="E834" s="71"/>
      <c r="F834" s="71"/>
      <c r="G834" s="71"/>
      <c r="H834" s="71"/>
      <c r="I834" s="71"/>
      <c r="J834" s="71"/>
      <c r="K834" s="71"/>
      <c r="L834" s="71"/>
      <c r="M834" s="71"/>
      <c r="N834" s="71"/>
      <c r="O834" s="71"/>
      <c r="P834" s="71"/>
      <c r="Q834" s="72"/>
      <c r="R834" s="44"/>
      <c r="S834" s="44"/>
      <c r="T834" s="44"/>
      <c r="U834" s="44"/>
    </row>
    <row r="835" spans="1:21" x14ac:dyDescent="0.3">
      <c r="A835" s="44"/>
      <c r="B835" s="70"/>
      <c r="C835" s="71"/>
      <c r="D835" s="71"/>
      <c r="E835" s="71"/>
      <c r="F835" s="71"/>
      <c r="G835" s="71"/>
      <c r="H835" s="71"/>
      <c r="I835" s="71"/>
      <c r="J835" s="71"/>
      <c r="K835" s="71"/>
      <c r="L835" s="71"/>
      <c r="M835" s="71"/>
      <c r="N835" s="71"/>
      <c r="O835" s="71"/>
      <c r="P835" s="71"/>
      <c r="Q835" s="72"/>
      <c r="R835" s="44"/>
      <c r="S835" s="44"/>
      <c r="T835" s="44"/>
      <c r="U835" s="44"/>
    </row>
    <row r="836" spans="1:21" x14ac:dyDescent="0.3">
      <c r="A836" s="44"/>
      <c r="B836" s="70"/>
      <c r="C836" s="71"/>
      <c r="D836" s="71"/>
      <c r="E836" s="71"/>
      <c r="F836" s="71"/>
      <c r="G836" s="71"/>
      <c r="H836" s="71"/>
      <c r="I836" s="71"/>
      <c r="J836" s="71"/>
      <c r="K836" s="71"/>
      <c r="L836" s="71"/>
      <c r="M836" s="71"/>
      <c r="N836" s="71"/>
      <c r="O836" s="71"/>
      <c r="P836" s="71"/>
      <c r="Q836" s="72"/>
      <c r="R836" s="44"/>
      <c r="S836" s="44"/>
      <c r="T836" s="44"/>
      <c r="U836" s="44"/>
    </row>
    <row r="837" spans="1:21" x14ac:dyDescent="0.3">
      <c r="A837" s="44"/>
      <c r="B837" s="70"/>
      <c r="C837" s="71"/>
      <c r="D837" s="71"/>
      <c r="E837" s="71"/>
      <c r="F837" s="71"/>
      <c r="G837" s="71"/>
      <c r="H837" s="71"/>
      <c r="I837" s="71"/>
      <c r="J837" s="71"/>
      <c r="K837" s="71"/>
      <c r="L837" s="71"/>
      <c r="M837" s="71"/>
      <c r="N837" s="71"/>
      <c r="O837" s="71"/>
      <c r="P837" s="71"/>
      <c r="Q837" s="72"/>
      <c r="R837" s="44"/>
      <c r="S837" s="44"/>
      <c r="T837" s="44"/>
      <c r="U837" s="44"/>
    </row>
    <row r="838" spans="1:21" x14ac:dyDescent="0.3">
      <c r="A838" s="44"/>
      <c r="B838" s="70"/>
      <c r="C838" s="71"/>
      <c r="D838" s="71"/>
      <c r="E838" s="71"/>
      <c r="F838" s="71"/>
      <c r="G838" s="71"/>
      <c r="H838" s="71"/>
      <c r="I838" s="71"/>
      <c r="J838" s="71"/>
      <c r="K838" s="71"/>
      <c r="L838" s="71"/>
      <c r="M838" s="71"/>
      <c r="N838" s="71"/>
      <c r="O838" s="71"/>
      <c r="P838" s="71"/>
      <c r="Q838" s="72"/>
      <c r="R838" s="44"/>
      <c r="S838" s="44"/>
      <c r="T838" s="44"/>
      <c r="U838" s="44"/>
    </row>
    <row r="839" spans="1:21" x14ac:dyDescent="0.3">
      <c r="A839" s="44"/>
      <c r="B839" s="70"/>
      <c r="C839" s="71"/>
      <c r="D839" s="71"/>
      <c r="E839" s="71"/>
      <c r="F839" s="71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2"/>
      <c r="R839" s="44"/>
      <c r="S839" s="44"/>
      <c r="T839" s="44"/>
      <c r="U839" s="44"/>
    </row>
    <row r="840" spans="1:21" x14ac:dyDescent="0.3">
      <c r="A840" s="44"/>
      <c r="B840" s="70"/>
      <c r="C840" s="71"/>
      <c r="D840" s="71"/>
      <c r="E840" s="71"/>
      <c r="F840" s="71"/>
      <c r="G840" s="71"/>
      <c r="H840" s="71"/>
      <c r="I840" s="71"/>
      <c r="J840" s="71"/>
      <c r="K840" s="71"/>
      <c r="L840" s="71"/>
      <c r="M840" s="71"/>
      <c r="N840" s="71"/>
      <c r="O840" s="71"/>
      <c r="P840" s="71"/>
      <c r="Q840" s="72"/>
      <c r="R840" s="44"/>
      <c r="S840" s="44"/>
      <c r="T840" s="44"/>
      <c r="U840" s="44"/>
    </row>
    <row r="841" spans="1:21" x14ac:dyDescent="0.3">
      <c r="A841" s="44"/>
      <c r="B841" s="70"/>
      <c r="C841" s="71"/>
      <c r="D841" s="71"/>
      <c r="E841" s="71"/>
      <c r="F841" s="71"/>
      <c r="G841" s="71"/>
      <c r="H841" s="71"/>
      <c r="I841" s="71"/>
      <c r="J841" s="71"/>
      <c r="K841" s="71"/>
      <c r="L841" s="71"/>
      <c r="M841" s="71"/>
      <c r="N841" s="71"/>
      <c r="O841" s="71"/>
      <c r="P841" s="71"/>
      <c r="Q841" s="72"/>
      <c r="R841" s="44"/>
      <c r="S841" s="44"/>
      <c r="T841" s="44"/>
      <c r="U841" s="44"/>
    </row>
    <row r="842" spans="1:21" x14ac:dyDescent="0.3">
      <c r="A842" s="44"/>
      <c r="B842" s="70"/>
      <c r="C842" s="71"/>
      <c r="D842" s="71"/>
      <c r="E842" s="71"/>
      <c r="F842" s="71"/>
      <c r="G842" s="71"/>
      <c r="H842" s="71"/>
      <c r="I842" s="71"/>
      <c r="J842" s="71"/>
      <c r="K842" s="71"/>
      <c r="L842" s="71"/>
      <c r="M842" s="71"/>
      <c r="N842" s="71"/>
      <c r="O842" s="71"/>
      <c r="P842" s="71"/>
      <c r="Q842" s="72"/>
      <c r="R842" s="44"/>
      <c r="S842" s="44"/>
      <c r="T842" s="44"/>
      <c r="U842" s="44"/>
    </row>
    <row r="843" spans="1:21" x14ac:dyDescent="0.3">
      <c r="A843" s="44"/>
      <c r="B843" s="70"/>
      <c r="C843" s="71"/>
      <c r="D843" s="71"/>
      <c r="E843" s="71"/>
      <c r="F843" s="71"/>
      <c r="G843" s="71"/>
      <c r="H843" s="71"/>
      <c r="I843" s="71"/>
      <c r="J843" s="71"/>
      <c r="K843" s="71"/>
      <c r="L843" s="71"/>
      <c r="M843" s="71"/>
      <c r="N843" s="71"/>
      <c r="O843" s="71"/>
      <c r="P843" s="71"/>
      <c r="Q843" s="72"/>
      <c r="R843" s="44"/>
      <c r="S843" s="44"/>
      <c r="T843" s="44"/>
      <c r="U843" s="44"/>
    </row>
    <row r="844" spans="1:21" x14ac:dyDescent="0.3">
      <c r="A844" s="44"/>
      <c r="B844" s="70"/>
      <c r="C844" s="71"/>
      <c r="D844" s="71"/>
      <c r="E844" s="71"/>
      <c r="F844" s="71"/>
      <c r="G844" s="71"/>
      <c r="H844" s="71"/>
      <c r="I844" s="71"/>
      <c r="J844" s="71"/>
      <c r="K844" s="71"/>
      <c r="L844" s="71"/>
      <c r="M844" s="71"/>
      <c r="N844" s="71"/>
      <c r="O844" s="71"/>
      <c r="P844" s="71"/>
      <c r="Q844" s="72"/>
      <c r="R844" s="44"/>
      <c r="S844" s="44"/>
      <c r="T844" s="44"/>
      <c r="U844" s="44"/>
    </row>
    <row r="845" spans="1:21" x14ac:dyDescent="0.3">
      <c r="A845" s="44"/>
      <c r="B845" s="70"/>
      <c r="C845" s="71"/>
      <c r="D845" s="71"/>
      <c r="E845" s="71"/>
      <c r="F845" s="71"/>
      <c r="G845" s="71"/>
      <c r="H845" s="71"/>
      <c r="I845" s="71"/>
      <c r="J845" s="71"/>
      <c r="K845" s="71"/>
      <c r="L845" s="71"/>
      <c r="M845" s="71"/>
      <c r="N845" s="71"/>
      <c r="O845" s="71"/>
      <c r="P845" s="71"/>
      <c r="Q845" s="72"/>
      <c r="R845" s="44"/>
      <c r="S845" s="44"/>
      <c r="T845" s="44"/>
      <c r="U845" s="44"/>
    </row>
    <row r="846" spans="1:21" x14ac:dyDescent="0.3">
      <c r="A846" s="44"/>
      <c r="B846" s="70"/>
      <c r="C846" s="71"/>
      <c r="D846" s="71"/>
      <c r="E846" s="71"/>
      <c r="F846" s="71"/>
      <c r="G846" s="71"/>
      <c r="H846" s="71"/>
      <c r="I846" s="71"/>
      <c r="J846" s="71"/>
      <c r="K846" s="71"/>
      <c r="L846" s="71"/>
      <c r="M846" s="71"/>
      <c r="N846" s="71"/>
      <c r="O846" s="71"/>
      <c r="P846" s="71"/>
      <c r="Q846" s="72"/>
      <c r="R846" s="44"/>
      <c r="S846" s="44"/>
      <c r="T846" s="44"/>
      <c r="U846" s="44"/>
    </row>
    <row r="847" spans="1:21" x14ac:dyDescent="0.3">
      <c r="A847" s="44"/>
      <c r="B847" s="70"/>
      <c r="C847" s="71"/>
      <c r="D847" s="71"/>
      <c r="E847" s="71"/>
      <c r="F847" s="71"/>
      <c r="G847" s="71"/>
      <c r="H847" s="71"/>
      <c r="I847" s="71"/>
      <c r="J847" s="71"/>
      <c r="K847" s="71"/>
      <c r="L847" s="71"/>
      <c r="M847" s="71"/>
      <c r="N847" s="71"/>
      <c r="O847" s="71"/>
      <c r="P847" s="71"/>
      <c r="Q847" s="72"/>
      <c r="R847" s="44"/>
      <c r="S847" s="44"/>
      <c r="T847" s="44"/>
      <c r="U847" s="44"/>
    </row>
    <row r="848" spans="1:21" x14ac:dyDescent="0.3">
      <c r="A848" s="44"/>
      <c r="B848" s="70"/>
      <c r="C848" s="71"/>
      <c r="D848" s="71"/>
      <c r="E848" s="71"/>
      <c r="F848" s="71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2"/>
      <c r="R848" s="44"/>
      <c r="S848" s="44"/>
      <c r="T848" s="44"/>
      <c r="U848" s="44"/>
    </row>
    <row r="849" spans="1:21" x14ac:dyDescent="0.3">
      <c r="A849" s="44"/>
      <c r="B849" s="70"/>
      <c r="C849" s="71"/>
      <c r="D849" s="71"/>
      <c r="E849" s="71"/>
      <c r="F849" s="71"/>
      <c r="G849" s="71"/>
      <c r="H849" s="71"/>
      <c r="I849" s="71"/>
      <c r="J849" s="71"/>
      <c r="K849" s="71"/>
      <c r="L849" s="71"/>
      <c r="M849" s="71"/>
      <c r="N849" s="71"/>
      <c r="O849" s="71"/>
      <c r="P849" s="71"/>
      <c r="Q849" s="72"/>
      <c r="R849" s="44"/>
      <c r="S849" s="44"/>
      <c r="T849" s="44"/>
      <c r="U849" s="44"/>
    </row>
    <row r="850" spans="1:21" x14ac:dyDescent="0.3">
      <c r="A850" s="44"/>
      <c r="B850" s="70"/>
      <c r="C850" s="71"/>
      <c r="D850" s="71"/>
      <c r="E850" s="71"/>
      <c r="F850" s="71"/>
      <c r="G850" s="71"/>
      <c r="H850" s="71"/>
      <c r="I850" s="71"/>
      <c r="J850" s="71"/>
      <c r="K850" s="71"/>
      <c r="L850" s="71"/>
      <c r="M850" s="71"/>
      <c r="N850" s="71"/>
      <c r="O850" s="71"/>
      <c r="P850" s="71"/>
      <c r="Q850" s="72"/>
      <c r="R850" s="44"/>
      <c r="S850" s="44"/>
      <c r="T850" s="44"/>
      <c r="U850" s="44"/>
    </row>
    <row r="851" spans="1:21" x14ac:dyDescent="0.3">
      <c r="A851" s="44"/>
      <c r="B851" s="70"/>
      <c r="C851" s="71"/>
      <c r="D851" s="71"/>
      <c r="E851" s="71"/>
      <c r="F851" s="71"/>
      <c r="G851" s="71"/>
      <c r="H851" s="71"/>
      <c r="I851" s="71"/>
      <c r="J851" s="71"/>
      <c r="K851" s="71"/>
      <c r="L851" s="71"/>
      <c r="M851" s="71"/>
      <c r="N851" s="71"/>
      <c r="O851" s="71"/>
      <c r="P851" s="71"/>
      <c r="Q851" s="72"/>
      <c r="R851" s="44"/>
      <c r="S851" s="44"/>
      <c r="T851" s="44"/>
      <c r="U851" s="44"/>
    </row>
    <row r="852" spans="1:21" x14ac:dyDescent="0.3">
      <c r="A852" s="44"/>
      <c r="B852" s="70"/>
      <c r="C852" s="71"/>
      <c r="D852" s="71"/>
      <c r="E852" s="71"/>
      <c r="F852" s="71"/>
      <c r="G852" s="71"/>
      <c r="H852" s="71"/>
      <c r="I852" s="71"/>
      <c r="J852" s="71"/>
      <c r="K852" s="71"/>
      <c r="L852" s="71"/>
      <c r="M852" s="71"/>
      <c r="N852" s="71"/>
      <c r="O852" s="71"/>
      <c r="P852" s="71"/>
      <c r="Q852" s="72"/>
      <c r="R852" s="44"/>
      <c r="S852" s="44"/>
      <c r="T852" s="44"/>
      <c r="U852" s="44"/>
    </row>
    <row r="853" spans="1:21" x14ac:dyDescent="0.3">
      <c r="A853" s="44"/>
      <c r="B853" s="70"/>
      <c r="C853" s="71"/>
      <c r="D853" s="71"/>
      <c r="E853" s="71"/>
      <c r="F853" s="71"/>
      <c r="G853" s="71"/>
      <c r="H853" s="71"/>
      <c r="I853" s="71"/>
      <c r="J853" s="71"/>
      <c r="K853" s="71"/>
      <c r="L853" s="71"/>
      <c r="M853" s="71"/>
      <c r="N853" s="71"/>
      <c r="O853" s="71"/>
      <c r="P853" s="71"/>
      <c r="Q853" s="72"/>
      <c r="R853" s="44"/>
      <c r="S853" s="44"/>
      <c r="T853" s="44"/>
      <c r="U853" s="44"/>
    </row>
    <row r="854" spans="1:21" x14ac:dyDescent="0.3">
      <c r="A854" s="44"/>
      <c r="B854" s="70"/>
      <c r="C854" s="71"/>
      <c r="D854" s="71"/>
      <c r="E854" s="71"/>
      <c r="F854" s="71"/>
      <c r="G854" s="71"/>
      <c r="H854" s="71"/>
      <c r="I854" s="71"/>
      <c r="J854" s="71"/>
      <c r="K854" s="71"/>
      <c r="L854" s="71"/>
      <c r="M854" s="71"/>
      <c r="N854" s="71"/>
      <c r="O854" s="71"/>
      <c r="P854" s="71"/>
      <c r="Q854" s="72"/>
      <c r="R854" s="44"/>
      <c r="S854" s="44"/>
      <c r="T854" s="44"/>
      <c r="U854" s="44"/>
    </row>
    <row r="855" spans="1:21" x14ac:dyDescent="0.3">
      <c r="A855" s="44"/>
      <c r="B855" s="70"/>
      <c r="C855" s="71"/>
      <c r="D855" s="71"/>
      <c r="E855" s="71"/>
      <c r="F855" s="71"/>
      <c r="G855" s="71"/>
      <c r="H855" s="71"/>
      <c r="I855" s="71"/>
      <c r="J855" s="71"/>
      <c r="K855" s="71"/>
      <c r="L855" s="71"/>
      <c r="M855" s="71"/>
      <c r="N855" s="71"/>
      <c r="O855" s="71"/>
      <c r="P855" s="71"/>
      <c r="Q855" s="72"/>
      <c r="R855" s="44"/>
      <c r="S855" s="44"/>
      <c r="T855" s="44"/>
      <c r="U855" s="44"/>
    </row>
    <row r="856" spans="1:21" x14ac:dyDescent="0.3">
      <c r="A856" s="44"/>
      <c r="B856" s="70"/>
      <c r="C856" s="71"/>
      <c r="D856" s="71"/>
      <c r="E856" s="71"/>
      <c r="F856" s="71"/>
      <c r="G856" s="71"/>
      <c r="H856" s="71"/>
      <c r="I856" s="71"/>
      <c r="J856" s="71"/>
      <c r="K856" s="71"/>
      <c r="L856" s="71"/>
      <c r="M856" s="71"/>
      <c r="N856" s="71"/>
      <c r="O856" s="71"/>
      <c r="P856" s="71"/>
      <c r="Q856" s="72"/>
      <c r="R856" s="44"/>
      <c r="S856" s="44"/>
      <c r="T856" s="44"/>
      <c r="U856" s="44"/>
    </row>
    <row r="857" spans="1:21" x14ac:dyDescent="0.3">
      <c r="A857" s="44"/>
      <c r="B857" s="70"/>
      <c r="C857" s="71"/>
      <c r="D857" s="71"/>
      <c r="E857" s="71"/>
      <c r="F857" s="71"/>
      <c r="G857" s="71"/>
      <c r="H857" s="71"/>
      <c r="I857" s="71"/>
      <c r="J857" s="71"/>
      <c r="K857" s="71"/>
      <c r="L857" s="71"/>
      <c r="M857" s="71"/>
      <c r="N857" s="71"/>
      <c r="O857" s="71"/>
      <c r="P857" s="71"/>
      <c r="Q857" s="72"/>
      <c r="R857" s="44"/>
      <c r="S857" s="44"/>
      <c r="T857" s="44"/>
      <c r="U857" s="44"/>
    </row>
    <row r="858" spans="1:21" x14ac:dyDescent="0.3">
      <c r="A858" s="44"/>
      <c r="B858" s="70"/>
      <c r="C858" s="71"/>
      <c r="D858" s="71"/>
      <c r="E858" s="71"/>
      <c r="F858" s="71"/>
      <c r="G858" s="71"/>
      <c r="H858" s="71"/>
      <c r="I858" s="71"/>
      <c r="J858" s="71"/>
      <c r="K858" s="71"/>
      <c r="L858" s="71"/>
      <c r="M858" s="71"/>
      <c r="N858" s="71"/>
      <c r="O858" s="71"/>
      <c r="P858" s="71"/>
      <c r="Q858" s="72"/>
      <c r="R858" s="44"/>
      <c r="S858" s="44"/>
      <c r="T858" s="44"/>
      <c r="U858" s="44"/>
    </row>
    <row r="859" spans="1:21" x14ac:dyDescent="0.3">
      <c r="A859" s="44"/>
      <c r="B859" s="70"/>
      <c r="C859" s="71"/>
      <c r="D859" s="71"/>
      <c r="E859" s="71"/>
      <c r="F859" s="71"/>
      <c r="G859" s="71"/>
      <c r="H859" s="71"/>
      <c r="I859" s="71"/>
      <c r="J859" s="71"/>
      <c r="K859" s="71"/>
      <c r="L859" s="71"/>
      <c r="M859" s="71"/>
      <c r="N859" s="71"/>
      <c r="O859" s="71"/>
      <c r="P859" s="71"/>
      <c r="Q859" s="72"/>
      <c r="R859" s="44"/>
      <c r="S859" s="44"/>
      <c r="T859" s="44"/>
      <c r="U859" s="44"/>
    </row>
    <row r="860" spans="1:21" x14ac:dyDescent="0.3">
      <c r="A860" s="44"/>
      <c r="B860" s="70"/>
      <c r="C860" s="71"/>
      <c r="D860" s="71"/>
      <c r="E860" s="71"/>
      <c r="F860" s="71"/>
      <c r="G860" s="71"/>
      <c r="H860" s="71"/>
      <c r="I860" s="71"/>
      <c r="J860" s="71"/>
      <c r="K860" s="71"/>
      <c r="L860" s="71"/>
      <c r="M860" s="71"/>
      <c r="N860" s="71"/>
      <c r="O860" s="71"/>
      <c r="P860" s="71"/>
      <c r="Q860" s="72"/>
      <c r="R860" s="44"/>
      <c r="S860" s="44"/>
      <c r="T860" s="44"/>
      <c r="U860" s="44"/>
    </row>
    <row r="861" spans="1:21" x14ac:dyDescent="0.3">
      <c r="A861" s="44"/>
      <c r="B861" s="70"/>
      <c r="C861" s="71"/>
      <c r="D861" s="71"/>
      <c r="E861" s="71"/>
      <c r="F861" s="71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2"/>
      <c r="R861" s="44"/>
      <c r="S861" s="44"/>
      <c r="T861" s="44"/>
      <c r="U861" s="44"/>
    </row>
    <row r="862" spans="1:21" x14ac:dyDescent="0.3">
      <c r="A862" s="44"/>
      <c r="B862" s="70"/>
      <c r="C862" s="71"/>
      <c r="D862" s="71"/>
      <c r="E862" s="71"/>
      <c r="F862" s="71"/>
      <c r="G862" s="71"/>
      <c r="H862" s="71"/>
      <c r="I862" s="71"/>
      <c r="J862" s="71"/>
      <c r="K862" s="71"/>
      <c r="L862" s="71"/>
      <c r="M862" s="71"/>
      <c r="N862" s="71"/>
      <c r="O862" s="71"/>
      <c r="P862" s="71"/>
      <c r="Q862" s="72"/>
      <c r="R862" s="44"/>
      <c r="S862" s="44"/>
      <c r="T862" s="44"/>
      <c r="U862" s="44"/>
    </row>
    <row r="863" spans="1:21" x14ac:dyDescent="0.3">
      <c r="A863" s="44"/>
      <c r="B863" s="70"/>
      <c r="C863" s="71"/>
      <c r="D863" s="71"/>
      <c r="E863" s="71"/>
      <c r="F863" s="71"/>
      <c r="G863" s="71"/>
      <c r="H863" s="71"/>
      <c r="I863" s="71"/>
      <c r="J863" s="71"/>
      <c r="K863" s="71"/>
      <c r="L863" s="71"/>
      <c r="M863" s="71"/>
      <c r="N863" s="71"/>
      <c r="O863" s="71"/>
      <c r="P863" s="71"/>
      <c r="Q863" s="72"/>
      <c r="R863" s="44"/>
      <c r="S863" s="44"/>
      <c r="T863" s="44"/>
      <c r="U863" s="44"/>
    </row>
    <row r="864" spans="1:21" x14ac:dyDescent="0.3">
      <c r="A864" s="44"/>
      <c r="B864" s="70"/>
      <c r="C864" s="71"/>
      <c r="D864" s="71"/>
      <c r="E864" s="71"/>
      <c r="F864" s="71"/>
      <c r="G864" s="71"/>
      <c r="H864" s="71"/>
      <c r="I864" s="71"/>
      <c r="J864" s="71"/>
      <c r="K864" s="71"/>
      <c r="L864" s="71"/>
      <c r="M864" s="71"/>
      <c r="N864" s="71"/>
      <c r="O864" s="71"/>
      <c r="P864" s="71"/>
      <c r="Q864" s="72"/>
      <c r="R864" s="44"/>
      <c r="S864" s="44"/>
      <c r="T864" s="44"/>
      <c r="U864" s="44"/>
    </row>
    <row r="865" spans="1:21" x14ac:dyDescent="0.3">
      <c r="A865" s="44"/>
      <c r="B865" s="70"/>
      <c r="C865" s="71"/>
      <c r="D865" s="71"/>
      <c r="E865" s="71"/>
      <c r="F865" s="71"/>
      <c r="G865" s="71"/>
      <c r="H865" s="71"/>
      <c r="I865" s="71"/>
      <c r="J865" s="71"/>
      <c r="K865" s="71"/>
      <c r="L865" s="71"/>
      <c r="M865" s="71"/>
      <c r="N865" s="71"/>
      <c r="O865" s="71"/>
      <c r="P865" s="71"/>
      <c r="Q865" s="72"/>
      <c r="R865" s="44"/>
      <c r="S865" s="44"/>
      <c r="T865" s="44"/>
      <c r="U865" s="44"/>
    </row>
    <row r="866" spans="1:21" x14ac:dyDescent="0.3">
      <c r="A866" s="44"/>
      <c r="B866" s="70"/>
      <c r="C866" s="71"/>
      <c r="D866" s="71"/>
      <c r="E866" s="71"/>
      <c r="F866" s="71"/>
      <c r="G866" s="71"/>
      <c r="H866" s="71"/>
      <c r="I866" s="71"/>
      <c r="J866" s="71"/>
      <c r="K866" s="71"/>
      <c r="L866" s="71"/>
      <c r="M866" s="71"/>
      <c r="N866" s="71"/>
      <c r="O866" s="71"/>
      <c r="P866" s="71"/>
      <c r="Q866" s="72"/>
      <c r="R866" s="44"/>
      <c r="S866" s="44"/>
      <c r="T866" s="44"/>
      <c r="U866" s="44"/>
    </row>
    <row r="867" spans="1:21" x14ac:dyDescent="0.3">
      <c r="A867" s="44"/>
      <c r="B867" s="70"/>
      <c r="C867" s="71"/>
      <c r="D867" s="71"/>
      <c r="E867" s="71"/>
      <c r="F867" s="71"/>
      <c r="G867" s="71"/>
      <c r="H867" s="71"/>
      <c r="I867" s="71"/>
      <c r="J867" s="71"/>
      <c r="K867" s="71"/>
      <c r="L867" s="71"/>
      <c r="M867" s="71"/>
      <c r="N867" s="71"/>
      <c r="O867" s="71"/>
      <c r="P867" s="71"/>
      <c r="Q867" s="72"/>
      <c r="R867" s="44"/>
      <c r="S867" s="44"/>
      <c r="T867" s="44"/>
      <c r="U867" s="44"/>
    </row>
    <row r="868" spans="1:21" x14ac:dyDescent="0.3">
      <c r="A868" s="44"/>
      <c r="B868" s="70"/>
      <c r="C868" s="71"/>
      <c r="D868" s="71"/>
      <c r="E868" s="71"/>
      <c r="F868" s="71"/>
      <c r="G868" s="71"/>
      <c r="H868" s="71"/>
      <c r="I868" s="71"/>
      <c r="J868" s="71"/>
      <c r="K868" s="71"/>
      <c r="L868" s="71"/>
      <c r="M868" s="71"/>
      <c r="N868" s="71"/>
      <c r="O868" s="71"/>
      <c r="P868" s="71"/>
      <c r="Q868" s="72"/>
      <c r="R868" s="44"/>
      <c r="S868" s="44"/>
      <c r="T868" s="44"/>
      <c r="U868" s="44"/>
    </row>
    <row r="869" spans="1:21" x14ac:dyDescent="0.3">
      <c r="A869" s="44"/>
      <c r="B869" s="70"/>
      <c r="C869" s="71"/>
      <c r="D869" s="71"/>
      <c r="E869" s="71"/>
      <c r="F869" s="71"/>
      <c r="G869" s="71"/>
      <c r="H869" s="71"/>
      <c r="I869" s="71"/>
      <c r="J869" s="71"/>
      <c r="K869" s="71"/>
      <c r="L869" s="71"/>
      <c r="M869" s="71"/>
      <c r="N869" s="71"/>
      <c r="O869" s="71"/>
      <c r="P869" s="71"/>
      <c r="Q869" s="72"/>
      <c r="R869" s="44"/>
      <c r="S869" s="44"/>
      <c r="T869" s="44"/>
      <c r="U869" s="44"/>
    </row>
    <row r="870" spans="1:21" x14ac:dyDescent="0.3">
      <c r="A870" s="44"/>
      <c r="B870" s="70"/>
      <c r="C870" s="71"/>
      <c r="D870" s="71"/>
      <c r="E870" s="71"/>
      <c r="F870" s="71"/>
      <c r="G870" s="71"/>
      <c r="H870" s="71"/>
      <c r="I870" s="71"/>
      <c r="J870" s="71"/>
      <c r="K870" s="71"/>
      <c r="L870" s="71"/>
      <c r="M870" s="71"/>
      <c r="N870" s="71"/>
      <c r="O870" s="71"/>
      <c r="P870" s="71"/>
      <c r="Q870" s="72"/>
      <c r="R870" s="44"/>
      <c r="S870" s="44"/>
      <c r="T870" s="44"/>
      <c r="U870" s="44"/>
    </row>
    <row r="871" spans="1:21" x14ac:dyDescent="0.3">
      <c r="A871" s="44"/>
      <c r="B871" s="70"/>
      <c r="C871" s="71"/>
      <c r="D871" s="71"/>
      <c r="E871" s="71"/>
      <c r="F871" s="71"/>
      <c r="G871" s="71"/>
      <c r="H871" s="71"/>
      <c r="I871" s="71"/>
      <c r="J871" s="71"/>
      <c r="K871" s="71"/>
      <c r="L871" s="71"/>
      <c r="M871" s="71"/>
      <c r="N871" s="71"/>
      <c r="O871" s="71"/>
      <c r="P871" s="71"/>
      <c r="Q871" s="72"/>
      <c r="R871" s="44"/>
      <c r="S871" s="44"/>
      <c r="T871" s="44"/>
      <c r="U871" s="44"/>
    </row>
    <row r="872" spans="1:21" x14ac:dyDescent="0.3">
      <c r="A872" s="44"/>
      <c r="B872" s="70"/>
      <c r="C872" s="71"/>
      <c r="D872" s="71"/>
      <c r="E872" s="71"/>
      <c r="F872" s="71"/>
      <c r="G872" s="71"/>
      <c r="H872" s="71"/>
      <c r="I872" s="71"/>
      <c r="J872" s="71"/>
      <c r="K872" s="71"/>
      <c r="L872" s="71"/>
      <c r="M872" s="71"/>
      <c r="N872" s="71"/>
      <c r="O872" s="71"/>
      <c r="P872" s="71"/>
      <c r="Q872" s="72"/>
      <c r="R872" s="44"/>
      <c r="S872" s="44"/>
      <c r="T872" s="44"/>
      <c r="U872" s="44"/>
    </row>
    <row r="873" spans="1:21" x14ac:dyDescent="0.3">
      <c r="A873" s="44"/>
      <c r="B873" s="70"/>
      <c r="C873" s="71"/>
      <c r="D873" s="71"/>
      <c r="E873" s="71"/>
      <c r="F873" s="71"/>
      <c r="G873" s="71"/>
      <c r="H873" s="71"/>
      <c r="I873" s="71"/>
      <c r="J873" s="71"/>
      <c r="K873" s="71"/>
      <c r="L873" s="71"/>
      <c r="M873" s="71"/>
      <c r="N873" s="71"/>
      <c r="O873" s="71"/>
      <c r="P873" s="71"/>
      <c r="Q873" s="72"/>
      <c r="R873" s="44"/>
      <c r="S873" s="44"/>
      <c r="T873" s="44"/>
      <c r="U873" s="44"/>
    </row>
    <row r="874" spans="1:21" x14ac:dyDescent="0.3">
      <c r="A874" s="44"/>
      <c r="B874" s="70"/>
      <c r="C874" s="71"/>
      <c r="D874" s="71"/>
      <c r="E874" s="71"/>
      <c r="F874" s="71"/>
      <c r="G874" s="71"/>
      <c r="H874" s="71"/>
      <c r="I874" s="71"/>
      <c r="J874" s="71"/>
      <c r="K874" s="71"/>
      <c r="L874" s="71"/>
      <c r="M874" s="71"/>
      <c r="N874" s="71"/>
      <c r="O874" s="71"/>
      <c r="P874" s="71"/>
      <c r="Q874" s="72"/>
      <c r="R874" s="44"/>
      <c r="S874" s="44"/>
      <c r="T874" s="44"/>
      <c r="U874" s="44"/>
    </row>
    <row r="875" spans="1:21" x14ac:dyDescent="0.3">
      <c r="A875" s="44"/>
      <c r="B875" s="70"/>
      <c r="C875" s="71"/>
      <c r="D875" s="71"/>
      <c r="E875" s="71"/>
      <c r="F875" s="71"/>
      <c r="G875" s="71"/>
      <c r="H875" s="71"/>
      <c r="I875" s="71"/>
      <c r="J875" s="71"/>
      <c r="K875" s="71"/>
      <c r="L875" s="71"/>
      <c r="M875" s="71"/>
      <c r="N875" s="71"/>
      <c r="O875" s="71"/>
      <c r="P875" s="71"/>
      <c r="Q875" s="72"/>
      <c r="R875" s="44"/>
      <c r="S875" s="44"/>
      <c r="T875" s="44"/>
      <c r="U875" s="44"/>
    </row>
    <row r="876" spans="1:21" x14ac:dyDescent="0.3">
      <c r="A876" s="44"/>
      <c r="B876" s="70"/>
      <c r="C876" s="71"/>
      <c r="D876" s="71"/>
      <c r="E876" s="71"/>
      <c r="F876" s="71"/>
      <c r="G876" s="71"/>
      <c r="H876" s="71"/>
      <c r="I876" s="71"/>
      <c r="J876" s="71"/>
      <c r="K876" s="71"/>
      <c r="L876" s="71"/>
      <c r="M876" s="71"/>
      <c r="N876" s="71"/>
      <c r="O876" s="71"/>
      <c r="P876" s="71"/>
      <c r="Q876" s="72"/>
      <c r="R876" s="44"/>
      <c r="S876" s="44"/>
      <c r="T876" s="44"/>
      <c r="U876" s="44"/>
    </row>
    <row r="877" spans="1:21" x14ac:dyDescent="0.3">
      <c r="A877" s="44"/>
      <c r="B877" s="70"/>
      <c r="C877" s="71"/>
      <c r="D877" s="71"/>
      <c r="E877" s="71"/>
      <c r="F877" s="71"/>
      <c r="G877" s="71"/>
      <c r="H877" s="71"/>
      <c r="I877" s="71"/>
      <c r="J877" s="71"/>
      <c r="K877" s="71"/>
      <c r="L877" s="71"/>
      <c r="M877" s="71"/>
      <c r="N877" s="71"/>
      <c r="O877" s="71"/>
      <c r="P877" s="71"/>
      <c r="Q877" s="72"/>
      <c r="R877" s="44"/>
      <c r="S877" s="44"/>
      <c r="T877" s="44"/>
      <c r="U877" s="44"/>
    </row>
    <row r="878" spans="1:21" x14ac:dyDescent="0.3">
      <c r="A878" s="44"/>
      <c r="B878" s="70"/>
      <c r="C878" s="71"/>
      <c r="D878" s="71"/>
      <c r="E878" s="71"/>
      <c r="F878" s="71"/>
      <c r="G878" s="71"/>
      <c r="H878" s="71"/>
      <c r="I878" s="71"/>
      <c r="J878" s="71"/>
      <c r="K878" s="71"/>
      <c r="L878" s="71"/>
      <c r="M878" s="71"/>
      <c r="N878" s="71"/>
      <c r="O878" s="71"/>
      <c r="P878" s="71"/>
      <c r="Q878" s="72"/>
      <c r="R878" s="44"/>
      <c r="S878" s="44"/>
      <c r="T878" s="44"/>
      <c r="U878" s="44"/>
    </row>
    <row r="879" spans="1:21" x14ac:dyDescent="0.3">
      <c r="A879" s="44"/>
      <c r="B879" s="70"/>
      <c r="C879" s="71"/>
      <c r="D879" s="71"/>
      <c r="E879" s="71"/>
      <c r="F879" s="71"/>
      <c r="G879" s="71"/>
      <c r="H879" s="71"/>
      <c r="I879" s="71"/>
      <c r="J879" s="71"/>
      <c r="K879" s="71"/>
      <c r="L879" s="71"/>
      <c r="M879" s="71"/>
      <c r="N879" s="71"/>
      <c r="O879" s="71"/>
      <c r="P879" s="71"/>
      <c r="Q879" s="72"/>
      <c r="R879" s="44"/>
      <c r="S879" s="44"/>
      <c r="T879" s="44"/>
      <c r="U879" s="44"/>
    </row>
    <row r="880" spans="1:21" x14ac:dyDescent="0.3">
      <c r="A880" s="44"/>
      <c r="B880" s="70"/>
      <c r="C880" s="71"/>
      <c r="D880" s="71"/>
      <c r="E880" s="71"/>
      <c r="F880" s="71"/>
      <c r="G880" s="71"/>
      <c r="H880" s="71"/>
      <c r="I880" s="71"/>
      <c r="J880" s="71"/>
      <c r="K880" s="71"/>
      <c r="L880" s="71"/>
      <c r="M880" s="71"/>
      <c r="N880" s="71"/>
      <c r="O880" s="71"/>
      <c r="P880" s="71"/>
      <c r="Q880" s="72"/>
      <c r="R880" s="44"/>
      <c r="S880" s="44"/>
      <c r="T880" s="44"/>
      <c r="U880" s="44"/>
    </row>
    <row r="881" spans="1:21" x14ac:dyDescent="0.3">
      <c r="A881" s="44"/>
      <c r="B881" s="70"/>
      <c r="C881" s="71"/>
      <c r="D881" s="71"/>
      <c r="E881" s="71"/>
      <c r="F881" s="71"/>
      <c r="G881" s="71"/>
      <c r="H881" s="71"/>
      <c r="I881" s="71"/>
      <c r="J881" s="71"/>
      <c r="K881" s="71"/>
      <c r="L881" s="71"/>
      <c r="M881" s="71"/>
      <c r="N881" s="71"/>
      <c r="O881" s="71"/>
      <c r="P881" s="71"/>
      <c r="Q881" s="72"/>
      <c r="R881" s="44"/>
      <c r="S881" s="44"/>
      <c r="T881" s="44"/>
      <c r="U881" s="44"/>
    </row>
    <row r="882" spans="1:21" x14ac:dyDescent="0.3">
      <c r="A882" s="44"/>
      <c r="B882" s="70"/>
      <c r="C882" s="71"/>
      <c r="D882" s="71"/>
      <c r="E882" s="71"/>
      <c r="F882" s="71"/>
      <c r="G882" s="71"/>
      <c r="H882" s="71"/>
      <c r="I882" s="71"/>
      <c r="J882" s="71"/>
      <c r="K882" s="71"/>
      <c r="L882" s="71"/>
      <c r="M882" s="71"/>
      <c r="N882" s="71"/>
      <c r="O882" s="71"/>
      <c r="P882" s="71"/>
      <c r="Q882" s="72"/>
      <c r="R882" s="44"/>
      <c r="S882" s="44"/>
      <c r="T882" s="44"/>
      <c r="U882" s="44"/>
    </row>
    <row r="883" spans="1:21" x14ac:dyDescent="0.3">
      <c r="A883" s="44"/>
      <c r="B883" s="70"/>
      <c r="C883" s="71"/>
      <c r="D883" s="71"/>
      <c r="E883" s="71"/>
      <c r="F883" s="71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2"/>
      <c r="R883" s="44"/>
      <c r="S883" s="44"/>
      <c r="T883" s="44"/>
      <c r="U883" s="44"/>
    </row>
    <row r="884" spans="1:21" x14ac:dyDescent="0.3">
      <c r="A884" s="44"/>
      <c r="B884" s="70"/>
      <c r="C884" s="71"/>
      <c r="D884" s="71"/>
      <c r="E884" s="71"/>
      <c r="F884" s="71"/>
      <c r="G884" s="71"/>
      <c r="H884" s="71"/>
      <c r="I884" s="71"/>
      <c r="J884" s="71"/>
      <c r="K884" s="71"/>
      <c r="L884" s="71"/>
      <c r="M884" s="71"/>
      <c r="N884" s="71"/>
      <c r="O884" s="71"/>
      <c r="P884" s="71"/>
      <c r="Q884" s="72"/>
      <c r="R884" s="44"/>
      <c r="S884" s="44"/>
      <c r="T884" s="44"/>
      <c r="U884" s="44"/>
    </row>
    <row r="885" spans="1:21" x14ac:dyDescent="0.3">
      <c r="A885" s="44"/>
      <c r="B885" s="70"/>
      <c r="C885" s="71"/>
      <c r="D885" s="71"/>
      <c r="E885" s="71"/>
      <c r="F885" s="71"/>
      <c r="G885" s="71"/>
      <c r="H885" s="71"/>
      <c r="I885" s="71"/>
      <c r="J885" s="71"/>
      <c r="K885" s="71"/>
      <c r="L885" s="71"/>
      <c r="M885" s="71"/>
      <c r="N885" s="71"/>
      <c r="O885" s="71"/>
      <c r="P885" s="71"/>
      <c r="Q885" s="72"/>
      <c r="R885" s="44"/>
      <c r="S885" s="44"/>
      <c r="T885" s="44"/>
      <c r="U885" s="44"/>
    </row>
    <row r="886" spans="1:21" x14ac:dyDescent="0.3">
      <c r="A886" s="44"/>
      <c r="B886" s="70"/>
      <c r="C886" s="71"/>
      <c r="D886" s="71"/>
      <c r="E886" s="71"/>
      <c r="F886" s="71"/>
      <c r="G886" s="71"/>
      <c r="H886" s="71"/>
      <c r="I886" s="71"/>
      <c r="J886" s="71"/>
      <c r="K886" s="71"/>
      <c r="L886" s="71"/>
      <c r="M886" s="71"/>
      <c r="N886" s="71"/>
      <c r="O886" s="71"/>
      <c r="P886" s="71"/>
      <c r="Q886" s="72"/>
      <c r="R886" s="44"/>
      <c r="S886" s="44"/>
      <c r="T886" s="44"/>
      <c r="U886" s="44"/>
    </row>
    <row r="887" spans="1:21" x14ac:dyDescent="0.3">
      <c r="A887" s="44"/>
      <c r="B887" s="70"/>
      <c r="C887" s="71"/>
      <c r="D887" s="71"/>
      <c r="E887" s="71"/>
      <c r="F887" s="71"/>
      <c r="G887" s="71"/>
      <c r="H887" s="71"/>
      <c r="I887" s="71"/>
      <c r="J887" s="71"/>
      <c r="K887" s="71"/>
      <c r="L887" s="71"/>
      <c r="M887" s="71"/>
      <c r="N887" s="71"/>
      <c r="O887" s="71"/>
      <c r="P887" s="71"/>
      <c r="Q887" s="72"/>
      <c r="R887" s="44"/>
      <c r="S887" s="44"/>
      <c r="T887" s="44"/>
      <c r="U887" s="44"/>
    </row>
    <row r="888" spans="1:21" x14ac:dyDescent="0.3">
      <c r="A888" s="44"/>
      <c r="B888" s="70"/>
      <c r="C888" s="71"/>
      <c r="D888" s="71"/>
      <c r="E888" s="71"/>
      <c r="F888" s="71"/>
      <c r="G888" s="71"/>
      <c r="H888" s="71"/>
      <c r="I888" s="71"/>
      <c r="J888" s="71"/>
      <c r="K888" s="71"/>
      <c r="L888" s="71"/>
      <c r="M888" s="71"/>
      <c r="N888" s="71"/>
      <c r="O888" s="71"/>
      <c r="P888" s="71"/>
      <c r="Q888" s="72"/>
      <c r="R888" s="44"/>
      <c r="S888" s="44"/>
      <c r="T888" s="44"/>
      <c r="U888" s="44"/>
    </row>
    <row r="889" spans="1:21" x14ac:dyDescent="0.3">
      <c r="A889" s="44"/>
      <c r="B889" s="70"/>
      <c r="C889" s="71"/>
      <c r="D889" s="71"/>
      <c r="E889" s="71"/>
      <c r="F889" s="71"/>
      <c r="G889" s="71"/>
      <c r="H889" s="71"/>
      <c r="I889" s="71"/>
      <c r="J889" s="71"/>
      <c r="K889" s="71"/>
      <c r="L889" s="71"/>
      <c r="M889" s="71"/>
      <c r="N889" s="71"/>
      <c r="O889" s="71"/>
      <c r="P889" s="71"/>
      <c r="Q889" s="72"/>
      <c r="R889" s="44"/>
      <c r="S889" s="44"/>
      <c r="T889" s="44"/>
      <c r="U889" s="44"/>
    </row>
    <row r="890" spans="1:21" x14ac:dyDescent="0.3">
      <c r="A890" s="44"/>
      <c r="B890" s="70"/>
      <c r="C890" s="71"/>
      <c r="D890" s="71"/>
      <c r="E890" s="71"/>
      <c r="F890" s="71"/>
      <c r="G890" s="71"/>
      <c r="H890" s="71"/>
      <c r="I890" s="71"/>
      <c r="J890" s="71"/>
      <c r="K890" s="71"/>
      <c r="L890" s="71"/>
      <c r="M890" s="71"/>
      <c r="N890" s="71"/>
      <c r="O890" s="71"/>
      <c r="P890" s="71"/>
      <c r="Q890" s="72"/>
      <c r="R890" s="44"/>
      <c r="S890" s="44"/>
      <c r="T890" s="44"/>
      <c r="U890" s="44"/>
    </row>
    <row r="891" spans="1:21" x14ac:dyDescent="0.3">
      <c r="A891" s="44"/>
      <c r="B891" s="70"/>
      <c r="C891" s="71"/>
      <c r="D891" s="71"/>
      <c r="E891" s="71"/>
      <c r="F891" s="71"/>
      <c r="G891" s="71"/>
      <c r="H891" s="71"/>
      <c r="I891" s="71"/>
      <c r="J891" s="71"/>
      <c r="K891" s="71"/>
      <c r="L891" s="71"/>
      <c r="M891" s="71"/>
      <c r="N891" s="71"/>
      <c r="O891" s="71"/>
      <c r="P891" s="71"/>
      <c r="Q891" s="72"/>
      <c r="R891" s="44"/>
      <c r="S891" s="44"/>
      <c r="T891" s="44"/>
      <c r="U891" s="44"/>
    </row>
    <row r="892" spans="1:21" x14ac:dyDescent="0.3">
      <c r="A892" s="44"/>
      <c r="B892" s="70"/>
      <c r="C892" s="71"/>
      <c r="D892" s="71"/>
      <c r="E892" s="71"/>
      <c r="F892" s="71"/>
      <c r="G892" s="71"/>
      <c r="H892" s="71"/>
      <c r="I892" s="71"/>
      <c r="J892" s="71"/>
      <c r="K892" s="71"/>
      <c r="L892" s="71"/>
      <c r="M892" s="71"/>
      <c r="N892" s="71"/>
      <c r="O892" s="71"/>
      <c r="P892" s="71"/>
      <c r="Q892" s="72"/>
      <c r="R892" s="44"/>
      <c r="S892" s="44"/>
      <c r="T892" s="44"/>
      <c r="U892" s="44"/>
    </row>
    <row r="893" spans="1:21" x14ac:dyDescent="0.3">
      <c r="A893" s="44"/>
      <c r="B893" s="70"/>
      <c r="C893" s="71"/>
      <c r="D893" s="71"/>
      <c r="E893" s="71"/>
      <c r="F893" s="71"/>
      <c r="G893" s="71"/>
      <c r="H893" s="71"/>
      <c r="I893" s="71"/>
      <c r="J893" s="71"/>
      <c r="K893" s="71"/>
      <c r="L893" s="71"/>
      <c r="M893" s="71"/>
      <c r="N893" s="71"/>
      <c r="O893" s="71"/>
      <c r="P893" s="71"/>
      <c r="Q893" s="72"/>
      <c r="R893" s="44"/>
      <c r="S893" s="44"/>
      <c r="T893" s="44"/>
      <c r="U893" s="44"/>
    </row>
    <row r="894" spans="1:21" x14ac:dyDescent="0.3">
      <c r="A894" s="44"/>
      <c r="B894" s="70"/>
      <c r="C894" s="71"/>
      <c r="D894" s="71"/>
      <c r="E894" s="71"/>
      <c r="F894" s="71"/>
      <c r="G894" s="71"/>
      <c r="H894" s="71"/>
      <c r="I894" s="71"/>
      <c r="J894" s="71"/>
      <c r="K894" s="71"/>
      <c r="L894" s="71"/>
      <c r="M894" s="71"/>
      <c r="N894" s="71"/>
      <c r="O894" s="71"/>
      <c r="P894" s="71"/>
      <c r="Q894" s="72"/>
      <c r="R894" s="44"/>
      <c r="S894" s="44"/>
      <c r="T894" s="44"/>
      <c r="U894" s="44"/>
    </row>
    <row r="895" spans="1:21" x14ac:dyDescent="0.3">
      <c r="A895" s="44"/>
      <c r="B895" s="70"/>
      <c r="C895" s="71"/>
      <c r="D895" s="71"/>
      <c r="E895" s="71"/>
      <c r="F895" s="71"/>
      <c r="G895" s="71"/>
      <c r="H895" s="71"/>
      <c r="I895" s="71"/>
      <c r="J895" s="71"/>
      <c r="K895" s="71"/>
      <c r="L895" s="71"/>
      <c r="M895" s="71"/>
      <c r="N895" s="71"/>
      <c r="O895" s="71"/>
      <c r="P895" s="71"/>
      <c r="Q895" s="72"/>
      <c r="R895" s="44"/>
      <c r="S895" s="44"/>
      <c r="T895" s="44"/>
      <c r="U895" s="44"/>
    </row>
    <row r="896" spans="1:21" x14ac:dyDescent="0.3">
      <c r="A896" s="44"/>
      <c r="B896" s="70"/>
      <c r="C896" s="71"/>
      <c r="D896" s="71"/>
      <c r="E896" s="71"/>
      <c r="F896" s="71"/>
      <c r="G896" s="71"/>
      <c r="H896" s="71"/>
      <c r="I896" s="71"/>
      <c r="J896" s="71"/>
      <c r="K896" s="71"/>
      <c r="L896" s="71"/>
      <c r="M896" s="71"/>
      <c r="N896" s="71"/>
      <c r="O896" s="71"/>
      <c r="P896" s="71"/>
      <c r="Q896" s="72"/>
      <c r="R896" s="44"/>
      <c r="S896" s="44"/>
      <c r="T896" s="44"/>
      <c r="U896" s="44"/>
    </row>
    <row r="897" spans="1:21" x14ac:dyDescent="0.3">
      <c r="A897" s="44"/>
      <c r="B897" s="70"/>
      <c r="C897" s="71"/>
      <c r="D897" s="71"/>
      <c r="E897" s="71"/>
      <c r="F897" s="71"/>
      <c r="G897" s="71"/>
      <c r="H897" s="71"/>
      <c r="I897" s="71"/>
      <c r="J897" s="71"/>
      <c r="K897" s="71"/>
      <c r="L897" s="71"/>
      <c r="M897" s="71"/>
      <c r="N897" s="71"/>
      <c r="O897" s="71"/>
      <c r="P897" s="71"/>
      <c r="Q897" s="72"/>
      <c r="R897" s="44"/>
      <c r="S897" s="44"/>
      <c r="T897" s="44"/>
      <c r="U897" s="44"/>
    </row>
    <row r="898" spans="1:21" x14ac:dyDescent="0.3">
      <c r="A898" s="44"/>
      <c r="B898" s="70"/>
      <c r="C898" s="71"/>
      <c r="D898" s="71"/>
      <c r="E898" s="71"/>
      <c r="F898" s="71"/>
      <c r="G898" s="71"/>
      <c r="H898" s="71"/>
      <c r="I898" s="71"/>
      <c r="J898" s="71"/>
      <c r="K898" s="71"/>
      <c r="L898" s="71"/>
      <c r="M898" s="71"/>
      <c r="N898" s="71"/>
      <c r="O898" s="71"/>
      <c r="P898" s="71"/>
      <c r="Q898" s="72"/>
      <c r="R898" s="44"/>
      <c r="S898" s="44"/>
      <c r="T898" s="44"/>
      <c r="U898" s="44"/>
    </row>
    <row r="899" spans="1:21" x14ac:dyDescent="0.3">
      <c r="A899" s="44"/>
      <c r="B899" s="70"/>
      <c r="C899" s="71"/>
      <c r="D899" s="71"/>
      <c r="E899" s="71"/>
      <c r="F899" s="71"/>
      <c r="G899" s="71"/>
      <c r="H899" s="71"/>
      <c r="I899" s="71"/>
      <c r="J899" s="71"/>
      <c r="K899" s="71"/>
      <c r="L899" s="71"/>
      <c r="M899" s="71"/>
      <c r="N899" s="71"/>
      <c r="O899" s="71"/>
      <c r="P899" s="71"/>
      <c r="Q899" s="72"/>
      <c r="R899" s="44"/>
      <c r="S899" s="44"/>
      <c r="T899" s="44"/>
      <c r="U899" s="44"/>
    </row>
    <row r="900" spans="1:21" x14ac:dyDescent="0.3">
      <c r="A900" s="44"/>
      <c r="B900" s="70"/>
      <c r="C900" s="71"/>
      <c r="D900" s="71"/>
      <c r="E900" s="71"/>
      <c r="F900" s="71"/>
      <c r="G900" s="71"/>
      <c r="H900" s="71"/>
      <c r="I900" s="71"/>
      <c r="J900" s="71"/>
      <c r="K900" s="71"/>
      <c r="L900" s="71"/>
      <c r="M900" s="71"/>
      <c r="N900" s="71"/>
      <c r="O900" s="71"/>
      <c r="P900" s="71"/>
      <c r="Q900" s="72"/>
      <c r="R900" s="44"/>
      <c r="S900" s="44"/>
      <c r="T900" s="44"/>
      <c r="U900" s="44"/>
    </row>
    <row r="901" spans="1:21" x14ac:dyDescent="0.3">
      <c r="A901" s="44"/>
      <c r="B901" s="70"/>
      <c r="C901" s="71"/>
      <c r="D901" s="71"/>
      <c r="E901" s="71"/>
      <c r="F901" s="71"/>
      <c r="G901" s="71"/>
      <c r="H901" s="71"/>
      <c r="I901" s="71"/>
      <c r="J901" s="71"/>
      <c r="K901" s="71"/>
      <c r="L901" s="71"/>
      <c r="M901" s="71"/>
      <c r="N901" s="71"/>
      <c r="O901" s="71"/>
      <c r="P901" s="71"/>
      <c r="Q901" s="72"/>
      <c r="R901" s="44"/>
      <c r="S901" s="44"/>
      <c r="T901" s="44"/>
      <c r="U901" s="44"/>
    </row>
    <row r="902" spans="1:21" x14ac:dyDescent="0.3">
      <c r="A902" s="44"/>
      <c r="B902" s="70"/>
      <c r="C902" s="71"/>
      <c r="D902" s="71"/>
      <c r="E902" s="71"/>
      <c r="F902" s="71"/>
      <c r="G902" s="71"/>
      <c r="H902" s="71"/>
      <c r="I902" s="71"/>
      <c r="J902" s="71"/>
      <c r="K902" s="71"/>
      <c r="L902" s="71"/>
      <c r="M902" s="71"/>
      <c r="N902" s="71"/>
      <c r="O902" s="71"/>
      <c r="P902" s="71"/>
      <c r="Q902" s="72"/>
      <c r="R902" s="44"/>
      <c r="S902" s="44"/>
      <c r="T902" s="44"/>
      <c r="U902" s="44"/>
    </row>
    <row r="903" spans="1:21" x14ac:dyDescent="0.3">
      <c r="A903" s="44"/>
      <c r="B903" s="70"/>
      <c r="C903" s="71"/>
      <c r="D903" s="71"/>
      <c r="E903" s="71"/>
      <c r="F903" s="71"/>
      <c r="G903" s="71"/>
      <c r="H903" s="71"/>
      <c r="I903" s="71"/>
      <c r="J903" s="71"/>
      <c r="K903" s="71"/>
      <c r="L903" s="71"/>
      <c r="M903" s="71"/>
      <c r="N903" s="71"/>
      <c r="O903" s="71"/>
      <c r="P903" s="71"/>
      <c r="Q903" s="72"/>
      <c r="R903" s="44"/>
      <c r="S903" s="44"/>
      <c r="T903" s="44"/>
      <c r="U903" s="44"/>
    </row>
    <row r="904" spans="1:21" x14ac:dyDescent="0.3">
      <c r="A904" s="44"/>
      <c r="B904" s="70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2"/>
      <c r="R904" s="44"/>
      <c r="S904" s="44"/>
      <c r="T904" s="44"/>
      <c r="U904" s="44"/>
    </row>
    <row r="905" spans="1:21" x14ac:dyDescent="0.3">
      <c r="A905" s="44"/>
      <c r="B905" s="70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2"/>
      <c r="R905" s="44"/>
      <c r="S905" s="44"/>
      <c r="T905" s="44"/>
      <c r="U905" s="44"/>
    </row>
    <row r="906" spans="1:21" x14ac:dyDescent="0.3">
      <c r="A906" s="44"/>
      <c r="B906" s="70"/>
      <c r="C906" s="71"/>
      <c r="D906" s="71"/>
      <c r="E906" s="71"/>
      <c r="F906" s="71"/>
      <c r="G906" s="71"/>
      <c r="H906" s="71"/>
      <c r="I906" s="71"/>
      <c r="J906" s="71"/>
      <c r="K906" s="71"/>
      <c r="L906" s="71"/>
      <c r="M906" s="71"/>
      <c r="N906" s="71"/>
      <c r="O906" s="71"/>
      <c r="P906" s="71"/>
      <c r="Q906" s="72"/>
      <c r="R906" s="44"/>
      <c r="S906" s="44"/>
      <c r="T906" s="44"/>
      <c r="U906" s="44"/>
    </row>
    <row r="907" spans="1:21" x14ac:dyDescent="0.3">
      <c r="A907" s="44"/>
      <c r="B907" s="70"/>
      <c r="C907" s="71"/>
      <c r="D907" s="71"/>
      <c r="E907" s="71"/>
      <c r="F907" s="71"/>
      <c r="G907" s="71"/>
      <c r="H907" s="71"/>
      <c r="I907" s="71"/>
      <c r="J907" s="71"/>
      <c r="K907" s="71"/>
      <c r="L907" s="71"/>
      <c r="M907" s="71"/>
      <c r="N907" s="71"/>
      <c r="O907" s="71"/>
      <c r="P907" s="71"/>
      <c r="Q907" s="72"/>
      <c r="R907" s="44"/>
      <c r="S907" s="44"/>
      <c r="T907" s="44"/>
      <c r="U907" s="44"/>
    </row>
    <row r="908" spans="1:21" x14ac:dyDescent="0.3">
      <c r="A908" s="44"/>
      <c r="B908" s="70"/>
      <c r="C908" s="71"/>
      <c r="D908" s="71"/>
      <c r="E908" s="71"/>
      <c r="F908" s="71"/>
      <c r="G908" s="71"/>
      <c r="H908" s="71"/>
      <c r="I908" s="71"/>
      <c r="J908" s="71"/>
      <c r="K908" s="71"/>
      <c r="L908" s="71"/>
      <c r="M908" s="71"/>
      <c r="N908" s="71"/>
      <c r="O908" s="71"/>
      <c r="P908" s="71"/>
      <c r="Q908" s="72"/>
      <c r="R908" s="44"/>
      <c r="S908" s="44"/>
      <c r="T908" s="44"/>
      <c r="U908" s="44"/>
    </row>
    <row r="909" spans="1:21" x14ac:dyDescent="0.3">
      <c r="A909" s="44"/>
      <c r="B909" s="70"/>
      <c r="C909" s="71"/>
      <c r="D909" s="71"/>
      <c r="E909" s="71"/>
      <c r="F909" s="71"/>
      <c r="G909" s="71"/>
      <c r="H909" s="71"/>
      <c r="I909" s="71"/>
      <c r="J909" s="71"/>
      <c r="K909" s="71"/>
      <c r="L909" s="71"/>
      <c r="M909" s="71"/>
      <c r="N909" s="71"/>
      <c r="O909" s="71"/>
      <c r="P909" s="71"/>
      <c r="Q909" s="72"/>
      <c r="R909" s="44"/>
      <c r="S909" s="44"/>
      <c r="T909" s="44"/>
      <c r="U909" s="44"/>
    </row>
    <row r="910" spans="1:21" x14ac:dyDescent="0.3">
      <c r="A910" s="44"/>
      <c r="B910" s="70"/>
      <c r="C910" s="71"/>
      <c r="D910" s="71"/>
      <c r="E910" s="71"/>
      <c r="F910" s="71"/>
      <c r="G910" s="71"/>
      <c r="H910" s="71"/>
      <c r="I910" s="71"/>
      <c r="J910" s="71"/>
      <c r="K910" s="71"/>
      <c r="L910" s="71"/>
      <c r="M910" s="71"/>
      <c r="N910" s="71"/>
      <c r="O910" s="71"/>
      <c r="P910" s="71"/>
      <c r="Q910" s="72"/>
      <c r="R910" s="44"/>
      <c r="S910" s="44"/>
      <c r="T910" s="44"/>
      <c r="U910" s="44"/>
    </row>
    <row r="911" spans="1:21" x14ac:dyDescent="0.3">
      <c r="A911" s="44"/>
      <c r="B911" s="70"/>
      <c r="C911" s="71"/>
      <c r="D911" s="71"/>
      <c r="E911" s="71"/>
      <c r="F911" s="71"/>
      <c r="G911" s="71"/>
      <c r="H911" s="71"/>
      <c r="I911" s="71"/>
      <c r="J911" s="71"/>
      <c r="K911" s="71"/>
      <c r="L911" s="71"/>
      <c r="M911" s="71"/>
      <c r="N911" s="71"/>
      <c r="O911" s="71"/>
      <c r="P911" s="71"/>
      <c r="Q911" s="72"/>
      <c r="R911" s="44"/>
      <c r="S911" s="44"/>
      <c r="T911" s="44"/>
      <c r="U911" s="44"/>
    </row>
    <row r="912" spans="1:21" x14ac:dyDescent="0.3">
      <c r="A912" s="44"/>
      <c r="B912" s="70"/>
      <c r="C912" s="71"/>
      <c r="D912" s="71"/>
      <c r="E912" s="71"/>
      <c r="F912" s="71"/>
      <c r="G912" s="71"/>
      <c r="H912" s="71"/>
      <c r="I912" s="71"/>
      <c r="J912" s="71"/>
      <c r="K912" s="71"/>
      <c r="L912" s="71"/>
      <c r="M912" s="71"/>
      <c r="N912" s="71"/>
      <c r="O912" s="71"/>
      <c r="P912" s="71"/>
      <c r="Q912" s="72"/>
      <c r="R912" s="44"/>
      <c r="S912" s="44"/>
      <c r="T912" s="44"/>
      <c r="U912" s="44"/>
    </row>
    <row r="913" spans="1:21" x14ac:dyDescent="0.3">
      <c r="A913" s="44"/>
      <c r="B913" s="70"/>
      <c r="C913" s="71"/>
      <c r="D913" s="71"/>
      <c r="E913" s="71"/>
      <c r="F913" s="71"/>
      <c r="G913" s="71"/>
      <c r="H913" s="71"/>
      <c r="I913" s="71"/>
      <c r="J913" s="71"/>
      <c r="K913" s="71"/>
      <c r="L913" s="71"/>
      <c r="M913" s="71"/>
      <c r="N913" s="71"/>
      <c r="O913" s="71"/>
      <c r="P913" s="71"/>
      <c r="Q913" s="72"/>
      <c r="R913" s="44"/>
      <c r="S913" s="44"/>
      <c r="T913" s="44"/>
      <c r="U913" s="44"/>
    </row>
    <row r="914" spans="1:21" x14ac:dyDescent="0.3">
      <c r="A914" s="44"/>
      <c r="B914" s="70"/>
      <c r="C914" s="71"/>
      <c r="D914" s="71"/>
      <c r="E914" s="71"/>
      <c r="F914" s="71"/>
      <c r="G914" s="71"/>
      <c r="H914" s="71"/>
      <c r="I914" s="71"/>
      <c r="J914" s="71"/>
      <c r="K914" s="71"/>
      <c r="L914" s="71"/>
      <c r="M914" s="71"/>
      <c r="N914" s="71"/>
      <c r="O914" s="71"/>
      <c r="P914" s="71"/>
      <c r="Q914" s="72"/>
      <c r="R914" s="44"/>
      <c r="S914" s="44"/>
      <c r="T914" s="44"/>
      <c r="U914" s="44"/>
    </row>
    <row r="915" spans="1:21" x14ac:dyDescent="0.3">
      <c r="A915" s="44"/>
      <c r="B915" s="70"/>
      <c r="C915" s="71"/>
      <c r="D915" s="71"/>
      <c r="E915" s="71"/>
      <c r="F915" s="71"/>
      <c r="G915" s="71"/>
      <c r="H915" s="71"/>
      <c r="I915" s="71"/>
      <c r="J915" s="71"/>
      <c r="K915" s="71"/>
      <c r="L915" s="71"/>
      <c r="M915" s="71"/>
      <c r="N915" s="71"/>
      <c r="O915" s="71"/>
      <c r="P915" s="71"/>
      <c r="Q915" s="72"/>
      <c r="R915" s="44"/>
      <c r="S915" s="44"/>
      <c r="T915" s="44"/>
      <c r="U915" s="44"/>
    </row>
    <row r="916" spans="1:21" x14ac:dyDescent="0.3">
      <c r="A916" s="44"/>
      <c r="B916" s="70"/>
      <c r="C916" s="71"/>
      <c r="D916" s="71"/>
      <c r="E916" s="71"/>
      <c r="F916" s="71"/>
      <c r="G916" s="71"/>
      <c r="H916" s="71"/>
      <c r="I916" s="71"/>
      <c r="J916" s="71"/>
      <c r="K916" s="71"/>
      <c r="L916" s="71"/>
      <c r="M916" s="71"/>
      <c r="N916" s="71"/>
      <c r="O916" s="71"/>
      <c r="P916" s="71"/>
      <c r="Q916" s="72"/>
      <c r="R916" s="44"/>
      <c r="S916" s="44"/>
      <c r="T916" s="44"/>
      <c r="U916" s="44"/>
    </row>
    <row r="917" spans="1:21" x14ac:dyDescent="0.3">
      <c r="A917" s="44"/>
      <c r="B917" s="70"/>
      <c r="C917" s="71"/>
      <c r="D917" s="71"/>
      <c r="E917" s="71"/>
      <c r="F917" s="71"/>
      <c r="G917" s="71"/>
      <c r="H917" s="71"/>
      <c r="I917" s="71"/>
      <c r="J917" s="71"/>
      <c r="K917" s="71"/>
      <c r="L917" s="71"/>
      <c r="M917" s="71"/>
      <c r="N917" s="71"/>
      <c r="O917" s="71"/>
      <c r="P917" s="71"/>
      <c r="Q917" s="72"/>
      <c r="R917" s="44"/>
      <c r="S917" s="44"/>
      <c r="T917" s="44"/>
      <c r="U917" s="44"/>
    </row>
    <row r="918" spans="1:21" x14ac:dyDescent="0.3">
      <c r="A918" s="44"/>
      <c r="B918" s="70"/>
      <c r="C918" s="71"/>
      <c r="D918" s="71"/>
      <c r="E918" s="71"/>
      <c r="F918" s="71"/>
      <c r="G918" s="71"/>
      <c r="H918" s="71"/>
      <c r="I918" s="71"/>
      <c r="J918" s="71"/>
      <c r="K918" s="71"/>
      <c r="L918" s="71"/>
      <c r="M918" s="71"/>
      <c r="N918" s="71"/>
      <c r="O918" s="71"/>
      <c r="P918" s="71"/>
      <c r="Q918" s="72"/>
      <c r="R918" s="44"/>
      <c r="S918" s="44"/>
      <c r="T918" s="44"/>
      <c r="U918" s="44"/>
    </row>
    <row r="919" spans="1:21" x14ac:dyDescent="0.3">
      <c r="A919" s="44"/>
      <c r="B919" s="70"/>
      <c r="C919" s="71"/>
      <c r="D919" s="71"/>
      <c r="E919" s="71"/>
      <c r="F919" s="71"/>
      <c r="G919" s="71"/>
      <c r="H919" s="71"/>
      <c r="I919" s="71"/>
      <c r="J919" s="71"/>
      <c r="K919" s="71"/>
      <c r="L919" s="71"/>
      <c r="M919" s="71"/>
      <c r="N919" s="71"/>
      <c r="O919" s="71"/>
      <c r="P919" s="71"/>
      <c r="Q919" s="72"/>
      <c r="R919" s="44"/>
      <c r="S919" s="44"/>
      <c r="T919" s="44"/>
      <c r="U919" s="44"/>
    </row>
    <row r="920" spans="1:21" x14ac:dyDescent="0.3">
      <c r="A920" s="44"/>
      <c r="B920" s="70"/>
      <c r="C920" s="71"/>
      <c r="D920" s="71"/>
      <c r="E920" s="71"/>
      <c r="F920" s="71"/>
      <c r="G920" s="71"/>
      <c r="H920" s="71"/>
      <c r="I920" s="71"/>
      <c r="J920" s="71"/>
      <c r="K920" s="71"/>
      <c r="L920" s="71"/>
      <c r="M920" s="71"/>
      <c r="N920" s="71"/>
      <c r="O920" s="71"/>
      <c r="P920" s="71"/>
      <c r="Q920" s="72"/>
      <c r="R920" s="44"/>
      <c r="S920" s="44"/>
      <c r="T920" s="44"/>
      <c r="U920" s="44"/>
    </row>
    <row r="921" spans="1:21" x14ac:dyDescent="0.3">
      <c r="A921" s="44"/>
      <c r="B921" s="70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2"/>
      <c r="R921" s="44"/>
      <c r="S921" s="44"/>
      <c r="T921" s="44"/>
      <c r="U921" s="44"/>
    </row>
    <row r="922" spans="1:21" x14ac:dyDescent="0.3">
      <c r="A922" s="44"/>
      <c r="B922" s="70"/>
      <c r="C922" s="71"/>
      <c r="D922" s="71"/>
      <c r="E922" s="71"/>
      <c r="F922" s="71"/>
      <c r="G922" s="71"/>
      <c r="H922" s="71"/>
      <c r="I922" s="71"/>
      <c r="J922" s="71"/>
      <c r="K922" s="71"/>
      <c r="L922" s="71"/>
      <c r="M922" s="71"/>
      <c r="N922" s="71"/>
      <c r="O922" s="71"/>
      <c r="P922" s="71"/>
      <c r="Q922" s="72"/>
      <c r="R922" s="44"/>
      <c r="S922" s="44"/>
      <c r="T922" s="44"/>
      <c r="U922" s="44"/>
    </row>
    <row r="923" spans="1:21" x14ac:dyDescent="0.3">
      <c r="A923" s="44"/>
      <c r="B923" s="70"/>
      <c r="C923" s="71"/>
      <c r="D923" s="71"/>
      <c r="E923" s="71"/>
      <c r="F923" s="71"/>
      <c r="G923" s="71"/>
      <c r="H923" s="71"/>
      <c r="I923" s="71"/>
      <c r="J923" s="71"/>
      <c r="K923" s="71"/>
      <c r="L923" s="71"/>
      <c r="M923" s="71"/>
      <c r="N923" s="71"/>
      <c r="O923" s="71"/>
      <c r="P923" s="71"/>
      <c r="Q923" s="72"/>
      <c r="R923" s="44"/>
      <c r="S923" s="44"/>
      <c r="T923" s="44"/>
      <c r="U923" s="44"/>
    </row>
    <row r="924" spans="1:21" x14ac:dyDescent="0.3">
      <c r="A924" s="44"/>
      <c r="B924" s="70"/>
      <c r="C924" s="71"/>
      <c r="D924" s="71"/>
      <c r="E924" s="71"/>
      <c r="F924" s="71"/>
      <c r="G924" s="71"/>
      <c r="H924" s="71"/>
      <c r="I924" s="71"/>
      <c r="J924" s="71"/>
      <c r="K924" s="71"/>
      <c r="L924" s="71"/>
      <c r="M924" s="71"/>
      <c r="N924" s="71"/>
      <c r="O924" s="71"/>
      <c r="P924" s="71"/>
      <c r="Q924" s="72"/>
      <c r="R924" s="44"/>
      <c r="S924" s="44"/>
      <c r="T924" s="44"/>
      <c r="U924" s="44"/>
    </row>
    <row r="925" spans="1:21" x14ac:dyDescent="0.3">
      <c r="A925" s="44"/>
      <c r="B925" s="70"/>
      <c r="C925" s="71"/>
      <c r="D925" s="71"/>
      <c r="E925" s="71"/>
      <c r="F925" s="71"/>
      <c r="G925" s="71"/>
      <c r="H925" s="71"/>
      <c r="I925" s="71"/>
      <c r="J925" s="71"/>
      <c r="K925" s="71"/>
      <c r="L925" s="71"/>
      <c r="M925" s="71"/>
      <c r="N925" s="71"/>
      <c r="O925" s="71"/>
      <c r="P925" s="71"/>
      <c r="Q925" s="72"/>
      <c r="R925" s="44"/>
      <c r="S925" s="44"/>
      <c r="T925" s="44"/>
      <c r="U925" s="44"/>
    </row>
    <row r="926" spans="1:21" x14ac:dyDescent="0.3">
      <c r="A926" s="44"/>
      <c r="B926" s="70"/>
      <c r="C926" s="71"/>
      <c r="D926" s="71"/>
      <c r="E926" s="71"/>
      <c r="F926" s="71"/>
      <c r="G926" s="71"/>
      <c r="H926" s="71"/>
      <c r="I926" s="71"/>
      <c r="J926" s="71"/>
      <c r="K926" s="71"/>
      <c r="L926" s="71"/>
      <c r="M926" s="71"/>
      <c r="N926" s="71"/>
      <c r="O926" s="71"/>
      <c r="P926" s="71"/>
      <c r="Q926" s="72"/>
      <c r="R926" s="44"/>
      <c r="S926" s="44"/>
      <c r="T926" s="44"/>
      <c r="U926" s="44"/>
    </row>
    <row r="927" spans="1:21" x14ac:dyDescent="0.3">
      <c r="A927" s="44"/>
      <c r="B927" s="70"/>
      <c r="C927" s="71"/>
      <c r="D927" s="71"/>
      <c r="E927" s="71"/>
      <c r="F927" s="71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2"/>
      <c r="R927" s="44"/>
      <c r="S927" s="44"/>
      <c r="T927" s="44"/>
      <c r="U927" s="44"/>
    </row>
    <row r="928" spans="1:21" x14ac:dyDescent="0.3">
      <c r="A928" s="44"/>
      <c r="B928" s="70"/>
      <c r="C928" s="71"/>
      <c r="D928" s="71"/>
      <c r="E928" s="71"/>
      <c r="F928" s="71"/>
      <c r="G928" s="71"/>
      <c r="H928" s="71"/>
      <c r="I928" s="71"/>
      <c r="J928" s="71"/>
      <c r="K928" s="71"/>
      <c r="L928" s="71"/>
      <c r="M928" s="71"/>
      <c r="N928" s="71"/>
      <c r="O928" s="71"/>
      <c r="P928" s="71"/>
      <c r="Q928" s="72"/>
      <c r="R928" s="44"/>
      <c r="S928" s="44"/>
      <c r="T928" s="44"/>
      <c r="U928" s="44"/>
    </row>
    <row r="929" spans="1:21" x14ac:dyDescent="0.3">
      <c r="A929" s="44"/>
      <c r="B929" s="70"/>
      <c r="C929" s="71"/>
      <c r="D929" s="71"/>
      <c r="E929" s="71"/>
      <c r="F929" s="71"/>
      <c r="G929" s="71"/>
      <c r="H929" s="71"/>
      <c r="I929" s="71"/>
      <c r="J929" s="71"/>
      <c r="K929" s="71"/>
      <c r="L929" s="71"/>
      <c r="M929" s="71"/>
      <c r="N929" s="71"/>
      <c r="O929" s="71"/>
      <c r="P929" s="71"/>
      <c r="Q929" s="72"/>
      <c r="R929" s="44"/>
      <c r="S929" s="44"/>
      <c r="T929" s="44"/>
      <c r="U929" s="44"/>
    </row>
    <row r="930" spans="1:21" x14ac:dyDescent="0.3">
      <c r="A930" s="44"/>
      <c r="B930" s="70"/>
      <c r="C930" s="71"/>
      <c r="D930" s="71"/>
      <c r="E930" s="71"/>
      <c r="F930" s="71"/>
      <c r="G930" s="71"/>
      <c r="H930" s="71"/>
      <c r="I930" s="71"/>
      <c r="J930" s="71"/>
      <c r="K930" s="71"/>
      <c r="L930" s="71"/>
      <c r="M930" s="71"/>
      <c r="N930" s="71"/>
      <c r="O930" s="71"/>
      <c r="P930" s="71"/>
      <c r="Q930" s="72"/>
      <c r="R930" s="44"/>
      <c r="S930" s="44"/>
      <c r="T930" s="44"/>
      <c r="U930" s="44"/>
    </row>
    <row r="931" spans="1:21" x14ac:dyDescent="0.3">
      <c r="A931" s="44"/>
      <c r="B931" s="70"/>
      <c r="C931" s="71"/>
      <c r="D931" s="71"/>
      <c r="E931" s="71"/>
      <c r="F931" s="71"/>
      <c r="G931" s="71"/>
      <c r="H931" s="71"/>
      <c r="I931" s="71"/>
      <c r="J931" s="71"/>
      <c r="K931" s="71"/>
      <c r="L931" s="71"/>
      <c r="M931" s="71"/>
      <c r="N931" s="71"/>
      <c r="O931" s="71"/>
      <c r="P931" s="71"/>
      <c r="Q931" s="72"/>
      <c r="R931" s="44"/>
      <c r="S931" s="44"/>
      <c r="T931" s="44"/>
      <c r="U931" s="44"/>
    </row>
    <row r="932" spans="1:21" x14ac:dyDescent="0.3">
      <c r="A932" s="44"/>
      <c r="B932" s="70"/>
      <c r="C932" s="71"/>
      <c r="D932" s="71"/>
      <c r="E932" s="71"/>
      <c r="F932" s="71"/>
      <c r="G932" s="71"/>
      <c r="H932" s="71"/>
      <c r="I932" s="71"/>
      <c r="J932" s="71"/>
      <c r="K932" s="71"/>
      <c r="L932" s="71"/>
      <c r="M932" s="71"/>
      <c r="N932" s="71"/>
      <c r="O932" s="71"/>
      <c r="P932" s="71"/>
      <c r="Q932" s="72"/>
      <c r="R932" s="44"/>
      <c r="S932" s="44"/>
      <c r="T932" s="44"/>
      <c r="U932" s="44"/>
    </row>
    <row r="933" spans="1:21" x14ac:dyDescent="0.3">
      <c r="A933" s="44"/>
      <c r="B933" s="70"/>
      <c r="C933" s="71"/>
      <c r="D933" s="71"/>
      <c r="E933" s="71"/>
      <c r="F933" s="71"/>
      <c r="G933" s="71"/>
      <c r="H933" s="71"/>
      <c r="I933" s="71"/>
      <c r="J933" s="71"/>
      <c r="K933" s="71"/>
      <c r="L933" s="71"/>
      <c r="M933" s="71"/>
      <c r="N933" s="71"/>
      <c r="O933" s="71"/>
      <c r="P933" s="71"/>
      <c r="Q933" s="72"/>
      <c r="R933" s="44"/>
      <c r="S933" s="44"/>
      <c r="T933" s="44"/>
      <c r="U933" s="44"/>
    </row>
    <row r="934" spans="1:21" x14ac:dyDescent="0.3">
      <c r="A934" s="44"/>
      <c r="B934" s="70"/>
      <c r="C934" s="71"/>
      <c r="D934" s="71"/>
      <c r="E934" s="71"/>
      <c r="F934" s="71"/>
      <c r="G934" s="71"/>
      <c r="H934" s="71"/>
      <c r="I934" s="71"/>
      <c r="J934" s="71"/>
      <c r="K934" s="71"/>
      <c r="L934" s="71"/>
      <c r="M934" s="71"/>
      <c r="N934" s="71"/>
      <c r="O934" s="71"/>
      <c r="P934" s="71"/>
      <c r="Q934" s="72"/>
      <c r="R934" s="44"/>
      <c r="S934" s="44"/>
      <c r="T934" s="44"/>
      <c r="U934" s="44"/>
    </row>
    <row r="935" spans="1:21" x14ac:dyDescent="0.3">
      <c r="A935" s="44"/>
      <c r="B935" s="70"/>
      <c r="C935" s="71"/>
      <c r="D935" s="71"/>
      <c r="E935" s="71"/>
      <c r="F935" s="71"/>
      <c r="G935" s="71"/>
      <c r="H935" s="71"/>
      <c r="I935" s="71"/>
      <c r="J935" s="71"/>
      <c r="K935" s="71"/>
      <c r="L935" s="71"/>
      <c r="M935" s="71"/>
      <c r="N935" s="71"/>
      <c r="O935" s="71"/>
      <c r="P935" s="71"/>
      <c r="Q935" s="72"/>
      <c r="R935" s="44"/>
      <c r="S935" s="44"/>
      <c r="T935" s="44"/>
      <c r="U935" s="44"/>
    </row>
    <row r="936" spans="1:21" x14ac:dyDescent="0.3">
      <c r="A936" s="44"/>
      <c r="B936" s="70"/>
      <c r="C936" s="71"/>
      <c r="D936" s="71"/>
      <c r="E936" s="71"/>
      <c r="F936" s="71"/>
      <c r="G936" s="71"/>
      <c r="H936" s="71"/>
      <c r="I936" s="71"/>
      <c r="J936" s="71"/>
      <c r="K936" s="71"/>
      <c r="L936" s="71"/>
      <c r="M936" s="71"/>
      <c r="N936" s="71"/>
      <c r="O936" s="71"/>
      <c r="P936" s="71"/>
      <c r="Q936" s="72"/>
      <c r="R936" s="44"/>
      <c r="S936" s="44"/>
      <c r="T936" s="44"/>
      <c r="U936" s="44"/>
    </row>
    <row r="937" spans="1:21" x14ac:dyDescent="0.3">
      <c r="A937" s="44"/>
      <c r="B937" s="70"/>
      <c r="C937" s="71"/>
      <c r="D937" s="71"/>
      <c r="E937" s="71"/>
      <c r="F937" s="71"/>
      <c r="G937" s="71"/>
      <c r="H937" s="71"/>
      <c r="I937" s="71"/>
      <c r="J937" s="71"/>
      <c r="K937" s="71"/>
      <c r="L937" s="71"/>
      <c r="M937" s="71"/>
      <c r="N937" s="71"/>
      <c r="O937" s="71"/>
      <c r="P937" s="71"/>
      <c r="Q937" s="72"/>
      <c r="R937" s="44"/>
      <c r="S937" s="44"/>
      <c r="T937" s="44"/>
      <c r="U937" s="44"/>
    </row>
    <row r="938" spans="1:21" x14ac:dyDescent="0.3">
      <c r="A938" s="44"/>
      <c r="B938" s="70"/>
      <c r="C938" s="71"/>
      <c r="D938" s="71"/>
      <c r="E938" s="71"/>
      <c r="F938" s="71"/>
      <c r="G938" s="71"/>
      <c r="H938" s="71"/>
      <c r="I938" s="71"/>
      <c r="J938" s="71"/>
      <c r="K938" s="71"/>
      <c r="L938" s="71"/>
      <c r="M938" s="71"/>
      <c r="N938" s="71"/>
      <c r="O938" s="71"/>
      <c r="P938" s="71"/>
      <c r="Q938" s="72"/>
      <c r="R938" s="44"/>
      <c r="S938" s="44"/>
      <c r="T938" s="44"/>
      <c r="U938" s="44"/>
    </row>
    <row r="939" spans="1:21" x14ac:dyDescent="0.3">
      <c r="A939" s="44"/>
      <c r="B939" s="70"/>
      <c r="C939" s="71"/>
      <c r="D939" s="71"/>
      <c r="E939" s="71"/>
      <c r="F939" s="71"/>
      <c r="G939" s="71"/>
      <c r="H939" s="71"/>
      <c r="I939" s="71"/>
      <c r="J939" s="71"/>
      <c r="K939" s="71"/>
      <c r="L939" s="71"/>
      <c r="M939" s="71"/>
      <c r="N939" s="71"/>
      <c r="O939" s="71"/>
      <c r="P939" s="71"/>
      <c r="Q939" s="72"/>
      <c r="R939" s="44"/>
      <c r="S939" s="44"/>
      <c r="T939" s="44"/>
      <c r="U939" s="44"/>
    </row>
    <row r="940" spans="1:21" x14ac:dyDescent="0.3">
      <c r="A940" s="44"/>
      <c r="B940" s="70"/>
      <c r="C940" s="71"/>
      <c r="D940" s="71"/>
      <c r="E940" s="71"/>
      <c r="F940" s="71"/>
      <c r="G940" s="71"/>
      <c r="H940" s="71"/>
      <c r="I940" s="71"/>
      <c r="J940" s="71"/>
      <c r="K940" s="71"/>
      <c r="L940" s="71"/>
      <c r="M940" s="71"/>
      <c r="N940" s="71"/>
      <c r="O940" s="71"/>
      <c r="P940" s="71"/>
      <c r="Q940" s="72"/>
      <c r="R940" s="44"/>
      <c r="S940" s="44"/>
      <c r="T940" s="44"/>
      <c r="U940" s="44"/>
    </row>
    <row r="941" spans="1:21" x14ac:dyDescent="0.3">
      <c r="A941" s="44"/>
      <c r="B941" s="70"/>
      <c r="C941" s="71"/>
      <c r="D941" s="71"/>
      <c r="E941" s="71"/>
      <c r="F941" s="71"/>
      <c r="G941" s="71"/>
      <c r="H941" s="71"/>
      <c r="I941" s="71"/>
      <c r="J941" s="71"/>
      <c r="K941" s="71"/>
      <c r="L941" s="71"/>
      <c r="M941" s="71"/>
      <c r="N941" s="71"/>
      <c r="O941" s="71"/>
      <c r="P941" s="71"/>
      <c r="Q941" s="72"/>
      <c r="R941" s="44"/>
      <c r="S941" s="44"/>
      <c r="T941" s="44"/>
      <c r="U941" s="44"/>
    </row>
    <row r="942" spans="1:21" x14ac:dyDescent="0.3">
      <c r="A942" s="44"/>
      <c r="B942" s="70"/>
      <c r="C942" s="71"/>
      <c r="D942" s="71"/>
      <c r="E942" s="71"/>
      <c r="F942" s="71"/>
      <c r="G942" s="71"/>
      <c r="H942" s="71"/>
      <c r="I942" s="71"/>
      <c r="J942" s="71"/>
      <c r="K942" s="71"/>
      <c r="L942" s="71"/>
      <c r="M942" s="71"/>
      <c r="N942" s="71"/>
      <c r="O942" s="71"/>
      <c r="P942" s="71"/>
      <c r="Q942" s="72"/>
      <c r="R942" s="44"/>
      <c r="S942" s="44"/>
      <c r="T942" s="44"/>
      <c r="U942" s="44"/>
    </row>
    <row r="943" spans="1:21" x14ac:dyDescent="0.3">
      <c r="A943" s="44"/>
      <c r="B943" s="70"/>
      <c r="C943" s="71"/>
      <c r="D943" s="71"/>
      <c r="E943" s="71"/>
      <c r="F943" s="71"/>
      <c r="G943" s="71"/>
      <c r="H943" s="71"/>
      <c r="I943" s="71"/>
      <c r="J943" s="71"/>
      <c r="K943" s="71"/>
      <c r="L943" s="71"/>
      <c r="M943" s="71"/>
      <c r="N943" s="71"/>
      <c r="O943" s="71"/>
      <c r="P943" s="71"/>
      <c r="Q943" s="72"/>
      <c r="R943" s="44"/>
      <c r="S943" s="44"/>
      <c r="T943" s="44"/>
      <c r="U943" s="44"/>
    </row>
    <row r="944" spans="1:21" x14ac:dyDescent="0.3">
      <c r="A944" s="44"/>
      <c r="B944" s="70"/>
      <c r="C944" s="71"/>
      <c r="D944" s="71"/>
      <c r="E944" s="71"/>
      <c r="F944" s="71"/>
      <c r="G944" s="71"/>
      <c r="H944" s="71"/>
      <c r="I944" s="71"/>
      <c r="J944" s="71"/>
      <c r="K944" s="71"/>
      <c r="L944" s="71"/>
      <c r="M944" s="71"/>
      <c r="N944" s="71"/>
      <c r="O944" s="71"/>
      <c r="P944" s="71"/>
      <c r="Q944" s="72"/>
      <c r="R944" s="44"/>
      <c r="S944" s="44"/>
      <c r="T944" s="44"/>
      <c r="U944" s="44"/>
    </row>
    <row r="945" spans="1:21" x14ac:dyDescent="0.3">
      <c r="A945" s="44"/>
      <c r="B945" s="70"/>
      <c r="C945" s="71"/>
      <c r="D945" s="71"/>
      <c r="E945" s="71"/>
      <c r="F945" s="71"/>
      <c r="G945" s="71"/>
      <c r="H945" s="71"/>
      <c r="I945" s="71"/>
      <c r="J945" s="71"/>
      <c r="K945" s="71"/>
      <c r="L945" s="71"/>
      <c r="M945" s="71"/>
      <c r="N945" s="71"/>
      <c r="O945" s="71"/>
      <c r="P945" s="71"/>
      <c r="Q945" s="72"/>
      <c r="R945" s="44"/>
      <c r="S945" s="44"/>
      <c r="T945" s="44"/>
      <c r="U945" s="44"/>
    </row>
    <row r="946" spans="1:21" x14ac:dyDescent="0.3">
      <c r="A946" s="44"/>
      <c r="B946" s="70"/>
      <c r="C946" s="71"/>
      <c r="D946" s="71"/>
      <c r="E946" s="71"/>
      <c r="F946" s="71"/>
      <c r="G946" s="71"/>
      <c r="H946" s="71"/>
      <c r="I946" s="71"/>
      <c r="J946" s="71"/>
      <c r="K946" s="71"/>
      <c r="L946" s="71"/>
      <c r="M946" s="71"/>
      <c r="N946" s="71"/>
      <c r="O946" s="71"/>
      <c r="P946" s="71"/>
      <c r="Q946" s="72"/>
      <c r="R946" s="44"/>
      <c r="S946" s="44"/>
      <c r="T946" s="44"/>
      <c r="U946" s="44"/>
    </row>
    <row r="947" spans="1:21" x14ac:dyDescent="0.3">
      <c r="A947" s="44"/>
      <c r="B947" s="70"/>
      <c r="C947" s="71"/>
      <c r="D947" s="71"/>
      <c r="E947" s="71"/>
      <c r="F947" s="71"/>
      <c r="G947" s="71"/>
      <c r="H947" s="71"/>
      <c r="I947" s="71"/>
      <c r="J947" s="71"/>
      <c r="K947" s="71"/>
      <c r="L947" s="71"/>
      <c r="M947" s="71"/>
      <c r="N947" s="71"/>
      <c r="O947" s="71"/>
      <c r="P947" s="71"/>
      <c r="Q947" s="72"/>
      <c r="R947" s="44"/>
      <c r="S947" s="44"/>
      <c r="T947" s="44"/>
      <c r="U947" s="44"/>
    </row>
    <row r="948" spans="1:21" x14ac:dyDescent="0.3">
      <c r="A948" s="44"/>
      <c r="B948" s="70"/>
      <c r="C948" s="71"/>
      <c r="D948" s="71"/>
      <c r="E948" s="71"/>
      <c r="F948" s="71"/>
      <c r="G948" s="71"/>
      <c r="H948" s="71"/>
      <c r="I948" s="71"/>
      <c r="J948" s="71"/>
      <c r="K948" s="71"/>
      <c r="L948" s="71"/>
      <c r="M948" s="71"/>
      <c r="N948" s="71"/>
      <c r="O948" s="71"/>
      <c r="P948" s="71"/>
      <c r="Q948" s="72"/>
      <c r="R948" s="44"/>
      <c r="S948" s="44"/>
      <c r="T948" s="44"/>
      <c r="U948" s="44"/>
    </row>
    <row r="949" spans="1:21" x14ac:dyDescent="0.3">
      <c r="A949" s="44"/>
      <c r="B949" s="70"/>
      <c r="C949" s="71"/>
      <c r="D949" s="71"/>
      <c r="E949" s="71"/>
      <c r="F949" s="71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2"/>
      <c r="R949" s="44"/>
      <c r="S949" s="44"/>
      <c r="T949" s="44"/>
      <c r="U949" s="44"/>
    </row>
    <row r="950" spans="1:21" x14ac:dyDescent="0.3">
      <c r="A950" s="44"/>
      <c r="B950" s="70"/>
      <c r="C950" s="71"/>
      <c r="D950" s="71"/>
      <c r="E950" s="71"/>
      <c r="F950" s="71"/>
      <c r="G950" s="71"/>
      <c r="H950" s="71"/>
      <c r="I950" s="71"/>
      <c r="J950" s="71"/>
      <c r="K950" s="71"/>
      <c r="L950" s="71"/>
      <c r="M950" s="71"/>
      <c r="N950" s="71"/>
      <c r="O950" s="71"/>
      <c r="P950" s="71"/>
      <c r="Q950" s="72"/>
      <c r="R950" s="44"/>
      <c r="S950" s="44"/>
      <c r="T950" s="44"/>
      <c r="U950" s="44"/>
    </row>
    <row r="951" spans="1:21" x14ac:dyDescent="0.3">
      <c r="A951" s="44"/>
      <c r="B951" s="70"/>
      <c r="C951" s="71"/>
      <c r="D951" s="71"/>
      <c r="E951" s="71"/>
      <c r="F951" s="71"/>
      <c r="G951" s="71"/>
      <c r="H951" s="71"/>
      <c r="I951" s="71"/>
      <c r="J951" s="71"/>
      <c r="K951" s="71"/>
      <c r="L951" s="71"/>
      <c r="M951" s="71"/>
      <c r="N951" s="71"/>
      <c r="O951" s="71"/>
      <c r="P951" s="71"/>
      <c r="Q951" s="72"/>
      <c r="R951" s="44"/>
      <c r="S951" s="44"/>
      <c r="T951" s="44"/>
      <c r="U951" s="44"/>
    </row>
    <row r="952" spans="1:21" x14ac:dyDescent="0.3">
      <c r="A952" s="44"/>
      <c r="B952" s="70"/>
      <c r="C952" s="71"/>
      <c r="D952" s="71"/>
      <c r="E952" s="71"/>
      <c r="F952" s="71"/>
      <c r="G952" s="71"/>
      <c r="H952" s="71"/>
      <c r="I952" s="71"/>
      <c r="J952" s="71"/>
      <c r="K952" s="71"/>
      <c r="L952" s="71"/>
      <c r="M952" s="71"/>
      <c r="N952" s="71"/>
      <c r="O952" s="71"/>
      <c r="P952" s="71"/>
      <c r="Q952" s="72"/>
      <c r="R952" s="44"/>
      <c r="S952" s="44"/>
      <c r="T952" s="44"/>
      <c r="U952" s="44"/>
    </row>
    <row r="953" spans="1:21" x14ac:dyDescent="0.3">
      <c r="A953" s="44"/>
      <c r="B953" s="70"/>
      <c r="C953" s="71"/>
      <c r="D953" s="71"/>
      <c r="E953" s="71"/>
      <c r="F953" s="71"/>
      <c r="G953" s="71"/>
      <c r="H953" s="71"/>
      <c r="I953" s="71"/>
      <c r="J953" s="71"/>
      <c r="K953" s="71"/>
      <c r="L953" s="71"/>
      <c r="M953" s="71"/>
      <c r="N953" s="71"/>
      <c r="O953" s="71"/>
      <c r="P953" s="71"/>
      <c r="Q953" s="72"/>
      <c r="R953" s="44"/>
      <c r="S953" s="44"/>
      <c r="T953" s="44"/>
      <c r="U953" s="44"/>
    </row>
    <row r="954" spans="1:21" x14ac:dyDescent="0.3">
      <c r="A954" s="44"/>
      <c r="B954" s="70"/>
      <c r="C954" s="71"/>
      <c r="D954" s="71"/>
      <c r="E954" s="71"/>
      <c r="F954" s="71"/>
      <c r="G954" s="71"/>
      <c r="H954" s="71"/>
      <c r="I954" s="71"/>
      <c r="J954" s="71"/>
      <c r="K954" s="71"/>
      <c r="L954" s="71"/>
      <c r="M954" s="71"/>
      <c r="N954" s="71"/>
      <c r="O954" s="71"/>
      <c r="P954" s="71"/>
      <c r="Q954" s="72"/>
      <c r="R954" s="44"/>
      <c r="S954" s="44"/>
      <c r="T954" s="44"/>
      <c r="U954" s="44"/>
    </row>
    <row r="955" spans="1:21" x14ac:dyDescent="0.3">
      <c r="A955" s="44"/>
      <c r="B955" s="70"/>
      <c r="C955" s="71"/>
      <c r="D955" s="71"/>
      <c r="E955" s="71"/>
      <c r="F955" s="71"/>
      <c r="G955" s="71"/>
      <c r="H955" s="71"/>
      <c r="I955" s="71"/>
      <c r="J955" s="71"/>
      <c r="K955" s="71"/>
      <c r="L955" s="71"/>
      <c r="M955" s="71"/>
      <c r="N955" s="71"/>
      <c r="O955" s="71"/>
      <c r="P955" s="71"/>
      <c r="Q955" s="72"/>
      <c r="R955" s="44"/>
      <c r="S955" s="44"/>
      <c r="T955" s="44"/>
      <c r="U955" s="44"/>
    </row>
    <row r="956" spans="1:21" x14ac:dyDescent="0.3">
      <c r="A956" s="44"/>
      <c r="B956" s="70"/>
      <c r="C956" s="71"/>
      <c r="D956" s="71"/>
      <c r="E956" s="71"/>
      <c r="F956" s="71"/>
      <c r="G956" s="71"/>
      <c r="H956" s="71"/>
      <c r="I956" s="71"/>
      <c r="J956" s="71"/>
      <c r="K956" s="71"/>
      <c r="L956" s="71"/>
      <c r="M956" s="71"/>
      <c r="N956" s="71"/>
      <c r="O956" s="71"/>
      <c r="P956" s="71"/>
      <c r="Q956" s="72"/>
      <c r="R956" s="44"/>
      <c r="S956" s="44"/>
      <c r="T956" s="44"/>
      <c r="U956" s="44"/>
    </row>
    <row r="957" spans="1:21" x14ac:dyDescent="0.3">
      <c r="A957" s="44"/>
      <c r="B957" s="70"/>
      <c r="C957" s="71"/>
      <c r="D957" s="71"/>
      <c r="E957" s="71"/>
      <c r="F957" s="71"/>
      <c r="G957" s="71"/>
      <c r="H957" s="71"/>
      <c r="I957" s="71"/>
      <c r="J957" s="71"/>
      <c r="K957" s="71"/>
      <c r="L957" s="71"/>
      <c r="M957" s="71"/>
      <c r="N957" s="71"/>
      <c r="O957" s="71"/>
      <c r="P957" s="71"/>
      <c r="Q957" s="72"/>
      <c r="R957" s="44"/>
      <c r="S957" s="44"/>
      <c r="T957" s="44"/>
      <c r="U957" s="44"/>
    </row>
    <row r="958" spans="1:21" x14ac:dyDescent="0.3">
      <c r="A958" s="44"/>
      <c r="B958" s="70"/>
      <c r="C958" s="71"/>
      <c r="D958" s="71"/>
      <c r="E958" s="71"/>
      <c r="F958" s="71"/>
      <c r="G958" s="71"/>
      <c r="H958" s="71"/>
      <c r="I958" s="71"/>
      <c r="J958" s="71"/>
      <c r="K958" s="71"/>
      <c r="L958" s="71"/>
      <c r="M958" s="71"/>
      <c r="N958" s="71"/>
      <c r="O958" s="71"/>
      <c r="P958" s="71"/>
      <c r="Q958" s="72"/>
      <c r="R958" s="44"/>
      <c r="S958" s="44"/>
      <c r="T958" s="44"/>
      <c r="U958" s="44"/>
    </row>
    <row r="959" spans="1:21" x14ac:dyDescent="0.3">
      <c r="A959" s="44"/>
      <c r="B959" s="70"/>
      <c r="C959" s="71"/>
      <c r="D959" s="71"/>
      <c r="E959" s="71"/>
      <c r="F959" s="71"/>
      <c r="G959" s="71"/>
      <c r="H959" s="71"/>
      <c r="I959" s="71"/>
      <c r="J959" s="71"/>
      <c r="K959" s="71"/>
      <c r="L959" s="71"/>
      <c r="M959" s="71"/>
      <c r="N959" s="71"/>
      <c r="O959" s="71"/>
      <c r="P959" s="71"/>
      <c r="Q959" s="72"/>
      <c r="R959" s="44"/>
      <c r="S959" s="44"/>
      <c r="T959" s="44"/>
      <c r="U959" s="44"/>
    </row>
    <row r="960" spans="1:21" x14ac:dyDescent="0.3">
      <c r="A960" s="44"/>
      <c r="B960" s="70"/>
      <c r="C960" s="71"/>
      <c r="D960" s="71"/>
      <c r="E960" s="71"/>
      <c r="F960" s="71"/>
      <c r="G960" s="71"/>
      <c r="H960" s="71"/>
      <c r="I960" s="71"/>
      <c r="J960" s="71"/>
      <c r="K960" s="71"/>
      <c r="L960" s="71"/>
      <c r="M960" s="71"/>
      <c r="N960" s="71"/>
      <c r="O960" s="71"/>
      <c r="P960" s="71"/>
      <c r="Q960" s="72"/>
      <c r="R960" s="44"/>
      <c r="S960" s="44"/>
      <c r="T960" s="44"/>
      <c r="U960" s="44"/>
    </row>
    <row r="961" spans="1:21" x14ac:dyDescent="0.3">
      <c r="A961" s="44"/>
      <c r="B961" s="70"/>
      <c r="C961" s="71"/>
      <c r="D961" s="71"/>
      <c r="E961" s="71"/>
      <c r="F961" s="71"/>
      <c r="G961" s="71"/>
      <c r="H961" s="71"/>
      <c r="I961" s="71"/>
      <c r="J961" s="71"/>
      <c r="K961" s="71"/>
      <c r="L961" s="71"/>
      <c r="M961" s="71"/>
      <c r="N961" s="71"/>
      <c r="O961" s="71"/>
      <c r="P961" s="71"/>
      <c r="Q961" s="72"/>
      <c r="R961" s="44"/>
      <c r="S961" s="44"/>
      <c r="T961" s="44"/>
      <c r="U961" s="44"/>
    </row>
    <row r="962" spans="1:21" x14ac:dyDescent="0.3">
      <c r="A962" s="44"/>
      <c r="B962" s="70"/>
      <c r="C962" s="71"/>
      <c r="D962" s="71"/>
      <c r="E962" s="71"/>
      <c r="F962" s="71"/>
      <c r="G962" s="71"/>
      <c r="H962" s="71"/>
      <c r="I962" s="71"/>
      <c r="J962" s="71"/>
      <c r="K962" s="71"/>
      <c r="L962" s="71"/>
      <c r="M962" s="71"/>
      <c r="N962" s="71"/>
      <c r="O962" s="71"/>
      <c r="P962" s="71"/>
      <c r="Q962" s="72"/>
      <c r="R962" s="44"/>
      <c r="S962" s="44"/>
      <c r="T962" s="44"/>
      <c r="U962" s="44"/>
    </row>
    <row r="963" spans="1:21" x14ac:dyDescent="0.3">
      <c r="A963" s="44"/>
      <c r="B963" s="70"/>
      <c r="C963" s="71"/>
      <c r="D963" s="71"/>
      <c r="E963" s="71"/>
      <c r="F963" s="71"/>
      <c r="G963" s="71"/>
      <c r="H963" s="71"/>
      <c r="I963" s="71"/>
      <c r="J963" s="71"/>
      <c r="K963" s="71"/>
      <c r="L963" s="71"/>
      <c r="M963" s="71"/>
      <c r="N963" s="71"/>
      <c r="O963" s="71"/>
      <c r="P963" s="71"/>
      <c r="Q963" s="72"/>
      <c r="R963" s="44"/>
      <c r="S963" s="44"/>
      <c r="T963" s="44"/>
      <c r="U963" s="44"/>
    </row>
    <row r="964" spans="1:21" x14ac:dyDescent="0.3">
      <c r="A964" s="44"/>
      <c r="B964" s="70"/>
      <c r="C964" s="71"/>
      <c r="D964" s="71"/>
      <c r="E964" s="71"/>
      <c r="F964" s="71"/>
      <c r="G964" s="71"/>
      <c r="H964" s="71"/>
      <c r="I964" s="71"/>
      <c r="J964" s="71"/>
      <c r="K964" s="71"/>
      <c r="L964" s="71"/>
      <c r="M964" s="71"/>
      <c r="N964" s="71"/>
      <c r="O964" s="71"/>
      <c r="P964" s="71"/>
      <c r="Q964" s="72"/>
      <c r="R964" s="44"/>
      <c r="S964" s="44"/>
      <c r="T964" s="44"/>
      <c r="U964" s="44"/>
    </row>
    <row r="965" spans="1:21" x14ac:dyDescent="0.3">
      <c r="A965" s="44"/>
      <c r="B965" s="70"/>
      <c r="C965" s="71"/>
      <c r="D965" s="71"/>
      <c r="E965" s="71"/>
      <c r="F965" s="71"/>
      <c r="G965" s="71"/>
      <c r="H965" s="71"/>
      <c r="I965" s="71"/>
      <c r="J965" s="71"/>
      <c r="K965" s="71"/>
      <c r="L965" s="71"/>
      <c r="M965" s="71"/>
      <c r="N965" s="71"/>
      <c r="O965" s="71"/>
      <c r="P965" s="71"/>
      <c r="Q965" s="72"/>
      <c r="R965" s="44"/>
      <c r="S965" s="44"/>
      <c r="T965" s="44"/>
      <c r="U965" s="44"/>
    </row>
    <row r="966" spans="1:21" x14ac:dyDescent="0.3">
      <c r="A966" s="44"/>
      <c r="B966" s="70"/>
      <c r="C966" s="71"/>
      <c r="D966" s="71"/>
      <c r="E966" s="71"/>
      <c r="F966" s="71"/>
      <c r="G966" s="71"/>
      <c r="H966" s="71"/>
      <c r="I966" s="71"/>
      <c r="J966" s="71"/>
      <c r="K966" s="71"/>
      <c r="L966" s="71"/>
      <c r="M966" s="71"/>
      <c r="N966" s="71"/>
      <c r="O966" s="71"/>
      <c r="P966" s="71"/>
      <c r="Q966" s="72"/>
      <c r="R966" s="44"/>
      <c r="S966" s="44"/>
      <c r="T966" s="44"/>
      <c r="U966" s="44"/>
    </row>
    <row r="967" spans="1:21" x14ac:dyDescent="0.3">
      <c r="A967" s="44"/>
      <c r="B967" s="70"/>
      <c r="C967" s="71"/>
      <c r="D967" s="71"/>
      <c r="E967" s="71"/>
      <c r="F967" s="71"/>
      <c r="G967" s="71"/>
      <c r="H967" s="71"/>
      <c r="I967" s="71"/>
      <c r="J967" s="71"/>
      <c r="K967" s="71"/>
      <c r="L967" s="71"/>
      <c r="M967" s="71"/>
      <c r="N967" s="71"/>
      <c r="O967" s="71"/>
      <c r="P967" s="71"/>
      <c r="Q967" s="72"/>
      <c r="R967" s="44"/>
      <c r="S967" s="44"/>
      <c r="T967" s="44"/>
      <c r="U967" s="44"/>
    </row>
    <row r="968" spans="1:21" x14ac:dyDescent="0.3">
      <c r="A968" s="44"/>
      <c r="B968" s="70"/>
      <c r="C968" s="71"/>
      <c r="D968" s="71"/>
      <c r="E968" s="71"/>
      <c r="F968" s="71"/>
      <c r="G968" s="71"/>
      <c r="H968" s="71"/>
      <c r="I968" s="71"/>
      <c r="J968" s="71"/>
      <c r="K968" s="71"/>
      <c r="L968" s="71"/>
      <c r="M968" s="71"/>
      <c r="N968" s="71"/>
      <c r="O968" s="71"/>
      <c r="P968" s="71"/>
      <c r="Q968" s="72"/>
      <c r="R968" s="44"/>
      <c r="S968" s="44"/>
      <c r="T968" s="44"/>
      <c r="U968" s="44"/>
    </row>
    <row r="969" spans="1:21" x14ac:dyDescent="0.3">
      <c r="A969" s="44"/>
      <c r="B969" s="70"/>
      <c r="C969" s="71"/>
      <c r="D969" s="71"/>
      <c r="E969" s="71"/>
      <c r="F969" s="71"/>
      <c r="G969" s="71"/>
      <c r="H969" s="71"/>
      <c r="I969" s="71"/>
      <c r="J969" s="71"/>
      <c r="K969" s="71"/>
      <c r="L969" s="71"/>
      <c r="M969" s="71"/>
      <c r="N969" s="71"/>
      <c r="O969" s="71"/>
      <c r="P969" s="71"/>
      <c r="Q969" s="72"/>
      <c r="R969" s="44"/>
      <c r="S969" s="44"/>
      <c r="T969" s="44"/>
      <c r="U969" s="44"/>
    </row>
    <row r="970" spans="1:21" x14ac:dyDescent="0.3">
      <c r="A970" s="44"/>
      <c r="B970" s="70"/>
      <c r="C970" s="71"/>
      <c r="D970" s="71"/>
      <c r="E970" s="71"/>
      <c r="F970" s="71"/>
      <c r="G970" s="71"/>
      <c r="H970" s="71"/>
      <c r="I970" s="71"/>
      <c r="J970" s="71"/>
      <c r="K970" s="71"/>
      <c r="L970" s="71"/>
      <c r="M970" s="71"/>
      <c r="N970" s="71"/>
      <c r="O970" s="71"/>
      <c r="P970" s="71"/>
      <c r="Q970" s="72"/>
      <c r="R970" s="44"/>
      <c r="S970" s="44"/>
      <c r="T970" s="44"/>
      <c r="U970" s="44"/>
    </row>
    <row r="971" spans="1:21" x14ac:dyDescent="0.3">
      <c r="A971" s="44"/>
      <c r="B971" s="70"/>
      <c r="C971" s="71"/>
      <c r="D971" s="71"/>
      <c r="E971" s="71"/>
      <c r="F971" s="71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2"/>
      <c r="R971" s="44"/>
      <c r="S971" s="44"/>
      <c r="T971" s="44"/>
      <c r="U971" s="44"/>
    </row>
    <row r="972" spans="1:21" x14ac:dyDescent="0.3">
      <c r="A972" s="44"/>
      <c r="B972" s="70"/>
      <c r="C972" s="71"/>
      <c r="D972" s="71"/>
      <c r="E972" s="71"/>
      <c r="F972" s="71"/>
      <c r="G972" s="71"/>
      <c r="H972" s="71"/>
      <c r="I972" s="71"/>
      <c r="J972" s="71"/>
      <c r="K972" s="71"/>
      <c r="L972" s="71"/>
      <c r="M972" s="71"/>
      <c r="N972" s="71"/>
      <c r="O972" s="71"/>
      <c r="P972" s="71"/>
      <c r="Q972" s="72"/>
      <c r="R972" s="44"/>
      <c r="S972" s="44"/>
      <c r="T972" s="44"/>
      <c r="U972" s="44"/>
    </row>
    <row r="973" spans="1:21" x14ac:dyDescent="0.3">
      <c r="A973" s="44"/>
      <c r="B973" s="70"/>
      <c r="C973" s="71"/>
      <c r="D973" s="71"/>
      <c r="E973" s="71"/>
      <c r="F973" s="71"/>
      <c r="G973" s="71"/>
      <c r="H973" s="71"/>
      <c r="I973" s="71"/>
      <c r="J973" s="71"/>
      <c r="K973" s="71"/>
      <c r="L973" s="71"/>
      <c r="M973" s="71"/>
      <c r="N973" s="71"/>
      <c r="O973" s="71"/>
      <c r="P973" s="71"/>
      <c r="Q973" s="72"/>
      <c r="R973" s="44"/>
      <c r="S973" s="44"/>
      <c r="T973" s="44"/>
      <c r="U973" s="44"/>
    </row>
    <row r="974" spans="1:21" x14ac:dyDescent="0.3">
      <c r="A974" s="44"/>
      <c r="B974" s="70"/>
      <c r="C974" s="71"/>
      <c r="D974" s="71"/>
      <c r="E974" s="71"/>
      <c r="F974" s="71"/>
      <c r="G974" s="71"/>
      <c r="H974" s="71"/>
      <c r="I974" s="71"/>
      <c r="J974" s="71"/>
      <c r="K974" s="71"/>
      <c r="L974" s="71"/>
      <c r="M974" s="71"/>
      <c r="N974" s="71"/>
      <c r="O974" s="71"/>
      <c r="P974" s="71"/>
      <c r="Q974" s="72"/>
      <c r="R974" s="44"/>
      <c r="S974" s="44"/>
      <c r="T974" s="44"/>
      <c r="U974" s="44"/>
    </row>
    <row r="975" spans="1:21" x14ac:dyDescent="0.3">
      <c r="A975" s="44"/>
      <c r="B975" s="70"/>
      <c r="C975" s="71"/>
      <c r="D975" s="71"/>
      <c r="E975" s="71"/>
      <c r="F975" s="71"/>
      <c r="G975" s="71"/>
      <c r="H975" s="71"/>
      <c r="I975" s="71"/>
      <c r="J975" s="71"/>
      <c r="K975" s="71"/>
      <c r="L975" s="71"/>
      <c r="M975" s="71"/>
      <c r="N975" s="71"/>
      <c r="O975" s="71"/>
      <c r="P975" s="71"/>
      <c r="Q975" s="72"/>
      <c r="R975" s="44"/>
      <c r="S975" s="44"/>
      <c r="T975" s="44"/>
      <c r="U975" s="44"/>
    </row>
    <row r="976" spans="1:21" x14ac:dyDescent="0.3">
      <c r="A976" s="44"/>
      <c r="B976" s="70"/>
      <c r="C976" s="71"/>
      <c r="D976" s="71"/>
      <c r="E976" s="71"/>
      <c r="F976" s="71"/>
      <c r="G976" s="71"/>
      <c r="H976" s="71"/>
      <c r="I976" s="71"/>
      <c r="J976" s="71"/>
      <c r="K976" s="71"/>
      <c r="L976" s="71"/>
      <c r="M976" s="71"/>
      <c r="N976" s="71"/>
      <c r="O976" s="71"/>
      <c r="P976" s="71"/>
      <c r="Q976" s="72"/>
      <c r="R976" s="44"/>
      <c r="S976" s="44"/>
      <c r="T976" s="44"/>
      <c r="U976" s="44"/>
    </row>
    <row r="977" spans="1:21" x14ac:dyDescent="0.3">
      <c r="A977" s="44"/>
      <c r="B977" s="70"/>
      <c r="C977" s="71"/>
      <c r="D977" s="71"/>
      <c r="E977" s="71"/>
      <c r="F977" s="71"/>
      <c r="G977" s="71"/>
      <c r="H977" s="71"/>
      <c r="I977" s="71"/>
      <c r="J977" s="71"/>
      <c r="K977" s="71"/>
      <c r="L977" s="71"/>
      <c r="M977" s="71"/>
      <c r="N977" s="71"/>
      <c r="O977" s="71"/>
      <c r="P977" s="71"/>
      <c r="Q977" s="72"/>
      <c r="R977" s="44"/>
      <c r="S977" s="44"/>
      <c r="T977" s="44"/>
      <c r="U977" s="44"/>
    </row>
    <row r="978" spans="1:21" x14ac:dyDescent="0.3">
      <c r="A978" s="44"/>
      <c r="B978" s="70"/>
      <c r="C978" s="71"/>
      <c r="D978" s="71"/>
      <c r="E978" s="71"/>
      <c r="F978" s="71"/>
      <c r="G978" s="71"/>
      <c r="H978" s="71"/>
      <c r="I978" s="71"/>
      <c r="J978" s="71"/>
      <c r="K978" s="71"/>
      <c r="L978" s="71"/>
      <c r="M978" s="71"/>
      <c r="N978" s="71"/>
      <c r="O978" s="71"/>
      <c r="P978" s="71"/>
      <c r="Q978" s="72"/>
      <c r="R978" s="44"/>
      <c r="S978" s="44"/>
      <c r="T978" s="44"/>
      <c r="U978" s="44"/>
    </row>
    <row r="979" spans="1:21" x14ac:dyDescent="0.3">
      <c r="A979" s="44"/>
      <c r="B979" s="70"/>
      <c r="C979" s="71"/>
      <c r="D979" s="71"/>
      <c r="E979" s="71"/>
      <c r="F979" s="71"/>
      <c r="G979" s="71"/>
      <c r="H979" s="71"/>
      <c r="I979" s="71"/>
      <c r="J979" s="71"/>
      <c r="K979" s="71"/>
      <c r="L979" s="71"/>
      <c r="M979" s="71"/>
      <c r="N979" s="71"/>
      <c r="O979" s="71"/>
      <c r="P979" s="71"/>
      <c r="Q979" s="72"/>
      <c r="R979" s="44"/>
      <c r="S979" s="44"/>
      <c r="T979" s="44"/>
      <c r="U979" s="44"/>
    </row>
    <row r="980" spans="1:21" x14ac:dyDescent="0.3">
      <c r="A980" s="44"/>
      <c r="B980" s="70"/>
      <c r="C980" s="71"/>
      <c r="D980" s="71"/>
      <c r="E980" s="71"/>
      <c r="F980" s="71"/>
      <c r="G980" s="71"/>
      <c r="H980" s="71"/>
      <c r="I980" s="71"/>
      <c r="J980" s="71"/>
      <c r="K980" s="71"/>
      <c r="L980" s="71"/>
      <c r="M980" s="71"/>
      <c r="N980" s="71"/>
      <c r="O980" s="71"/>
      <c r="P980" s="71"/>
      <c r="Q980" s="72"/>
      <c r="R980" s="44"/>
      <c r="S980" s="44"/>
      <c r="T980" s="44"/>
      <c r="U980" s="44"/>
    </row>
    <row r="981" spans="1:21" x14ac:dyDescent="0.3">
      <c r="A981" s="44"/>
      <c r="B981" s="70"/>
      <c r="C981" s="71"/>
      <c r="D981" s="71"/>
      <c r="E981" s="71"/>
      <c r="F981" s="71"/>
      <c r="G981" s="71"/>
      <c r="H981" s="71"/>
      <c r="I981" s="71"/>
      <c r="J981" s="71"/>
      <c r="K981" s="71"/>
      <c r="L981" s="71"/>
      <c r="M981" s="71"/>
      <c r="N981" s="71"/>
      <c r="O981" s="71"/>
      <c r="P981" s="71"/>
      <c r="Q981" s="72"/>
      <c r="R981" s="44"/>
      <c r="S981" s="44"/>
      <c r="T981" s="44"/>
      <c r="U981" s="44"/>
    </row>
    <row r="982" spans="1:21" x14ac:dyDescent="0.3">
      <c r="A982" s="44"/>
      <c r="B982" s="70"/>
      <c r="C982" s="71"/>
      <c r="D982" s="71"/>
      <c r="E982" s="71"/>
      <c r="F982" s="71"/>
      <c r="G982" s="71"/>
      <c r="H982" s="71"/>
      <c r="I982" s="71"/>
      <c r="J982" s="71"/>
      <c r="K982" s="71"/>
      <c r="L982" s="71"/>
      <c r="M982" s="71"/>
      <c r="N982" s="71"/>
      <c r="O982" s="71"/>
      <c r="P982" s="71"/>
      <c r="Q982" s="72"/>
      <c r="R982" s="44"/>
      <c r="S982" s="44"/>
      <c r="T982" s="44"/>
      <c r="U982" s="44"/>
    </row>
    <row r="983" spans="1:21" x14ac:dyDescent="0.3">
      <c r="A983" s="44"/>
      <c r="B983" s="70"/>
      <c r="C983" s="71"/>
      <c r="D983" s="71"/>
      <c r="E983" s="71"/>
      <c r="F983" s="71"/>
      <c r="G983" s="71"/>
      <c r="H983" s="71"/>
      <c r="I983" s="71"/>
      <c r="J983" s="71"/>
      <c r="K983" s="71"/>
      <c r="L983" s="71"/>
      <c r="M983" s="71"/>
      <c r="N983" s="71"/>
      <c r="O983" s="71"/>
      <c r="P983" s="71"/>
      <c r="Q983" s="72"/>
      <c r="R983" s="44"/>
      <c r="S983" s="44"/>
      <c r="T983" s="44"/>
      <c r="U983" s="44"/>
    </row>
    <row r="984" spans="1:21" x14ac:dyDescent="0.3">
      <c r="A984" s="44"/>
      <c r="B984" s="70"/>
      <c r="C984" s="71"/>
      <c r="D984" s="71"/>
      <c r="E984" s="71"/>
      <c r="F984" s="71"/>
      <c r="G984" s="71"/>
      <c r="H984" s="71"/>
      <c r="I984" s="71"/>
      <c r="J984" s="71"/>
      <c r="K984" s="71"/>
      <c r="L984" s="71"/>
      <c r="M984" s="71"/>
      <c r="N984" s="71"/>
      <c r="O984" s="71"/>
      <c r="P984" s="71"/>
      <c r="Q984" s="72"/>
      <c r="R984" s="44"/>
      <c r="S984" s="44"/>
      <c r="T984" s="44"/>
      <c r="U984" s="44"/>
    </row>
    <row r="985" spans="1:21" x14ac:dyDescent="0.3">
      <c r="A985" s="44"/>
      <c r="B985" s="70"/>
      <c r="C985" s="71"/>
      <c r="D985" s="71"/>
      <c r="E985" s="71"/>
      <c r="F985" s="71"/>
      <c r="G985" s="71"/>
      <c r="H985" s="71"/>
      <c r="I985" s="71"/>
      <c r="J985" s="71"/>
      <c r="K985" s="71"/>
      <c r="L985" s="71"/>
      <c r="M985" s="71"/>
      <c r="N985" s="71"/>
      <c r="O985" s="71"/>
      <c r="P985" s="71"/>
      <c r="Q985" s="72"/>
      <c r="R985" s="44"/>
      <c r="S985" s="44"/>
      <c r="T985" s="44"/>
      <c r="U985" s="44"/>
    </row>
    <row r="986" spans="1:21" x14ac:dyDescent="0.3">
      <c r="A986" s="44"/>
      <c r="B986" s="70"/>
      <c r="C986" s="71"/>
      <c r="D986" s="71"/>
      <c r="E986" s="71"/>
      <c r="F986" s="71"/>
      <c r="G986" s="71"/>
      <c r="H986" s="71"/>
      <c r="I986" s="71"/>
      <c r="J986" s="71"/>
      <c r="K986" s="71"/>
      <c r="L986" s="71"/>
      <c r="M986" s="71"/>
      <c r="N986" s="71"/>
      <c r="O986" s="71"/>
      <c r="P986" s="71"/>
      <c r="Q986" s="72"/>
      <c r="R986" s="44"/>
      <c r="S986" s="44"/>
      <c r="T986" s="44"/>
      <c r="U986" s="44"/>
    </row>
    <row r="987" spans="1:21" x14ac:dyDescent="0.3">
      <c r="A987" s="44"/>
      <c r="B987" s="70"/>
      <c r="C987" s="71"/>
      <c r="D987" s="71"/>
      <c r="E987" s="71"/>
      <c r="F987" s="71"/>
      <c r="G987" s="71"/>
      <c r="H987" s="71"/>
      <c r="I987" s="71"/>
      <c r="J987" s="71"/>
      <c r="K987" s="71"/>
      <c r="L987" s="71"/>
      <c r="M987" s="71"/>
      <c r="N987" s="71"/>
      <c r="O987" s="71"/>
      <c r="P987" s="71"/>
      <c r="Q987" s="72"/>
      <c r="R987" s="44"/>
      <c r="S987" s="44"/>
      <c r="T987" s="44"/>
      <c r="U987" s="44"/>
    </row>
    <row r="988" spans="1:21" x14ac:dyDescent="0.3">
      <c r="A988" s="44"/>
      <c r="B988" s="70"/>
      <c r="C988" s="71"/>
      <c r="D988" s="71"/>
      <c r="E988" s="71"/>
      <c r="F988" s="71"/>
      <c r="G988" s="71"/>
      <c r="H988" s="71"/>
      <c r="I988" s="71"/>
      <c r="J988" s="71"/>
      <c r="K988" s="71"/>
      <c r="L988" s="71"/>
      <c r="M988" s="71"/>
      <c r="N988" s="71"/>
      <c r="O988" s="71"/>
      <c r="P988" s="71"/>
      <c r="Q988" s="72"/>
      <c r="R988" s="44"/>
      <c r="S988" s="44"/>
      <c r="T988" s="44"/>
      <c r="U988" s="44"/>
    </row>
    <row r="989" spans="1:21" x14ac:dyDescent="0.3">
      <c r="A989" s="44"/>
      <c r="B989" s="70"/>
      <c r="C989" s="71"/>
      <c r="D989" s="71"/>
      <c r="E989" s="71"/>
      <c r="F989" s="71"/>
      <c r="G989" s="71"/>
      <c r="H989" s="71"/>
      <c r="I989" s="71"/>
      <c r="J989" s="71"/>
      <c r="K989" s="71"/>
      <c r="L989" s="71"/>
      <c r="M989" s="71"/>
      <c r="N989" s="71"/>
      <c r="O989" s="71"/>
      <c r="P989" s="71"/>
      <c r="Q989" s="72"/>
      <c r="R989" s="44"/>
      <c r="S989" s="44"/>
      <c r="T989" s="44"/>
      <c r="U989" s="44"/>
    </row>
    <row r="990" spans="1:21" x14ac:dyDescent="0.3">
      <c r="A990" s="44"/>
      <c r="B990" s="70"/>
      <c r="C990" s="71"/>
      <c r="D990" s="71"/>
      <c r="E990" s="71"/>
      <c r="F990" s="71"/>
      <c r="G990" s="71"/>
      <c r="H990" s="71"/>
      <c r="I990" s="71"/>
      <c r="J990" s="71"/>
      <c r="K990" s="71"/>
      <c r="L990" s="71"/>
      <c r="M990" s="71"/>
      <c r="N990" s="71"/>
      <c r="O990" s="71"/>
      <c r="P990" s="71"/>
      <c r="Q990" s="72"/>
      <c r="R990" s="44"/>
      <c r="S990" s="44"/>
      <c r="T990" s="44"/>
      <c r="U990" s="44"/>
    </row>
    <row r="991" spans="1:21" x14ac:dyDescent="0.3">
      <c r="A991" s="44"/>
      <c r="B991" s="70"/>
      <c r="C991" s="71"/>
      <c r="D991" s="71"/>
      <c r="E991" s="71"/>
      <c r="F991" s="71"/>
      <c r="G991" s="71"/>
      <c r="H991" s="71"/>
      <c r="I991" s="71"/>
      <c r="J991" s="71"/>
      <c r="K991" s="71"/>
      <c r="L991" s="71"/>
      <c r="M991" s="71"/>
      <c r="N991" s="71"/>
      <c r="O991" s="71"/>
      <c r="P991" s="71"/>
      <c r="Q991" s="72"/>
      <c r="R991" s="44"/>
      <c r="S991" s="44"/>
      <c r="T991" s="44"/>
      <c r="U991" s="44"/>
    </row>
    <row r="992" spans="1:21" x14ac:dyDescent="0.3">
      <c r="A992" s="44"/>
      <c r="B992" s="70"/>
      <c r="C992" s="71"/>
      <c r="D992" s="71"/>
      <c r="E992" s="71"/>
      <c r="F992" s="71"/>
      <c r="G992" s="71"/>
      <c r="H992" s="71"/>
      <c r="I992" s="71"/>
      <c r="J992" s="71"/>
      <c r="K992" s="71"/>
      <c r="L992" s="71"/>
      <c r="M992" s="71"/>
      <c r="N992" s="71"/>
      <c r="O992" s="71"/>
      <c r="P992" s="71"/>
      <c r="Q992" s="72"/>
      <c r="R992" s="44"/>
      <c r="S992" s="44"/>
      <c r="T992" s="44"/>
      <c r="U992" s="44"/>
    </row>
    <row r="993" spans="1:21" x14ac:dyDescent="0.3">
      <c r="A993" s="44"/>
      <c r="B993" s="70"/>
      <c r="C993" s="71"/>
      <c r="D993" s="71"/>
      <c r="E993" s="71"/>
      <c r="F993" s="71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2"/>
      <c r="R993" s="44"/>
      <c r="S993" s="44"/>
      <c r="T993" s="44"/>
      <c r="U993" s="44"/>
    </row>
    <row r="994" spans="1:21" x14ac:dyDescent="0.3">
      <c r="A994" s="44"/>
      <c r="B994" s="70"/>
      <c r="C994" s="71"/>
      <c r="D994" s="71"/>
      <c r="E994" s="71"/>
      <c r="F994" s="71"/>
      <c r="G994" s="71"/>
      <c r="H994" s="71"/>
      <c r="I994" s="71"/>
      <c r="J994" s="71"/>
      <c r="K994" s="71"/>
      <c r="L994" s="71"/>
      <c r="M994" s="71"/>
      <c r="N994" s="71"/>
      <c r="O994" s="71"/>
      <c r="P994" s="71"/>
      <c r="Q994" s="72"/>
      <c r="R994" s="44"/>
      <c r="S994" s="44"/>
      <c r="T994" s="44"/>
      <c r="U994" s="44"/>
    </row>
    <row r="995" spans="1:21" x14ac:dyDescent="0.3">
      <c r="A995" s="44"/>
      <c r="B995" s="70"/>
      <c r="C995" s="71"/>
      <c r="D995" s="71"/>
      <c r="E995" s="71"/>
      <c r="F995" s="71"/>
      <c r="G995" s="71"/>
      <c r="H995" s="71"/>
      <c r="I995" s="71"/>
      <c r="J995" s="71"/>
      <c r="K995" s="71"/>
      <c r="L995" s="71"/>
      <c r="M995" s="71"/>
      <c r="N995" s="71"/>
      <c r="O995" s="71"/>
      <c r="P995" s="71"/>
      <c r="Q995" s="72"/>
      <c r="R995" s="44"/>
      <c r="S995" s="44"/>
      <c r="T995" s="44"/>
      <c r="U995" s="44"/>
    </row>
    <row r="996" spans="1:21" x14ac:dyDescent="0.3">
      <c r="A996" s="44"/>
      <c r="B996" s="70"/>
      <c r="C996" s="71"/>
      <c r="D996" s="71"/>
      <c r="E996" s="71"/>
      <c r="F996" s="71"/>
      <c r="G996" s="71"/>
      <c r="H996" s="71"/>
      <c r="I996" s="71"/>
      <c r="J996" s="71"/>
      <c r="K996" s="71"/>
      <c r="L996" s="71"/>
      <c r="M996" s="71"/>
      <c r="N996" s="71"/>
      <c r="O996" s="71"/>
      <c r="P996" s="71"/>
      <c r="Q996" s="72"/>
      <c r="R996" s="44"/>
      <c r="S996" s="44"/>
      <c r="T996" s="44"/>
      <c r="U996" s="44"/>
    </row>
    <row r="997" spans="1:21" x14ac:dyDescent="0.3">
      <c r="A997" s="44"/>
      <c r="B997" s="70"/>
      <c r="C997" s="71"/>
      <c r="D997" s="71"/>
      <c r="E997" s="71"/>
      <c r="F997" s="71"/>
      <c r="G997" s="71"/>
      <c r="H997" s="71"/>
      <c r="I997" s="71"/>
      <c r="J997" s="71"/>
      <c r="K997" s="71"/>
      <c r="L997" s="71"/>
      <c r="M997" s="71"/>
      <c r="N997" s="71"/>
      <c r="O997" s="71"/>
      <c r="P997" s="71"/>
      <c r="Q997" s="72"/>
      <c r="R997" s="44"/>
      <c r="S997" s="44"/>
      <c r="T997" s="44"/>
      <c r="U997" s="44"/>
    </row>
    <row r="998" spans="1:21" x14ac:dyDescent="0.3">
      <c r="A998" s="44"/>
      <c r="B998" s="70"/>
      <c r="C998" s="71"/>
      <c r="D998" s="71"/>
      <c r="E998" s="71"/>
      <c r="F998" s="71"/>
      <c r="G998" s="71"/>
      <c r="H998" s="71"/>
      <c r="I998" s="71"/>
      <c r="J998" s="71"/>
      <c r="K998" s="71"/>
      <c r="L998" s="71"/>
      <c r="M998" s="71"/>
      <c r="N998" s="71"/>
      <c r="O998" s="71"/>
      <c r="P998" s="71"/>
      <c r="Q998" s="72"/>
      <c r="R998" s="44"/>
      <c r="S998" s="44"/>
      <c r="T998" s="44"/>
      <c r="U998" s="44"/>
    </row>
    <row r="999" spans="1:21" x14ac:dyDescent="0.3">
      <c r="A999" s="44"/>
      <c r="B999" s="70"/>
      <c r="C999" s="71"/>
      <c r="D999" s="71"/>
      <c r="E999" s="71"/>
      <c r="F999" s="71"/>
      <c r="G999" s="71"/>
      <c r="H999" s="71"/>
      <c r="I999" s="71"/>
      <c r="J999" s="71"/>
      <c r="K999" s="71"/>
      <c r="L999" s="71"/>
      <c r="M999" s="71"/>
      <c r="N999" s="71"/>
      <c r="O999" s="71"/>
      <c r="P999" s="71"/>
      <c r="Q999" s="72"/>
      <c r="R999" s="44"/>
      <c r="S999" s="44"/>
      <c r="T999" s="44"/>
      <c r="U999" s="44"/>
    </row>
    <row r="1000" spans="1:21" x14ac:dyDescent="0.3">
      <c r="A1000" s="44"/>
      <c r="B1000" s="70"/>
      <c r="C1000" s="71"/>
      <c r="D1000" s="71"/>
      <c r="E1000" s="71"/>
      <c r="F1000" s="71"/>
      <c r="G1000" s="71"/>
      <c r="H1000" s="71"/>
      <c r="I1000" s="71"/>
      <c r="J1000" s="71"/>
      <c r="K1000" s="71"/>
      <c r="L1000" s="71"/>
      <c r="M1000" s="71"/>
      <c r="N1000" s="71"/>
      <c r="O1000" s="71"/>
      <c r="P1000" s="71"/>
      <c r="Q1000" s="72"/>
      <c r="R1000" s="44"/>
      <c r="S1000" s="44"/>
      <c r="T1000" s="44"/>
      <c r="U1000" s="44"/>
    </row>
  </sheetData>
  <autoFilter ref="A1:U405" xr:uid="{BC452C51-6E18-418F-ADDE-5E2A281250C0}"/>
  <sortState xmlns:xlrd2="http://schemas.microsoft.com/office/spreadsheetml/2017/richdata2" ref="A2:U1001">
    <sortCondition ref="A2:A1001"/>
  </sortState>
  <conditionalFormatting sqref="A1:A392 A406:A1048576">
    <cfRule type="duplicateValues" dxfId="2" priority="3"/>
  </conditionalFormatting>
  <conditionalFormatting sqref="A1:A404 A406:A1048576">
    <cfRule type="duplicateValues" dxfId="1" priority="2"/>
  </conditionalFormatting>
  <conditionalFormatting sqref="A1:A1048576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D1FF2-B522-4562-8616-C4B62E997E4B}">
  <sheetPr codeName="List7"/>
  <dimension ref="A2:A3"/>
  <sheetViews>
    <sheetView workbookViewId="0">
      <selection activeCell="A4" sqref="A4"/>
    </sheetView>
  </sheetViews>
  <sheetFormatPr defaultRowHeight="14.4" x14ac:dyDescent="0.3"/>
  <cols>
    <col min="1" max="1" width="22" customWidth="1"/>
  </cols>
  <sheetData>
    <row r="2" spans="1:1" x14ac:dyDescent="0.3">
      <c r="A2" t="s">
        <v>4807</v>
      </c>
    </row>
    <row r="3" spans="1:1" x14ac:dyDescent="0.3">
      <c r="A3" t="s">
        <v>6040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9</vt:i4>
      </vt:variant>
    </vt:vector>
  </HeadingPairs>
  <TitlesOfParts>
    <vt:vector size="9" baseType="lpstr">
      <vt:lpstr>baza</vt:lpstr>
      <vt:lpstr>2P</vt:lpstr>
      <vt:lpstr>koda</vt:lpstr>
      <vt:lpstr>HP &gt; SL</vt:lpstr>
      <vt:lpstr>O pretvorniku</vt:lpstr>
      <vt:lpstr>Pogosta vprašanja</vt:lpstr>
      <vt:lpstr>geo</vt:lpstr>
      <vt:lpstr>gb</vt:lpstr>
      <vt:lpstr>List3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Uporabnik sistema Windows</dc:creator>
  <cp:lastModifiedBy>Mateja</cp:lastModifiedBy>
  <dcterms:created xsi:type="dcterms:W3CDTF">2018-11-21T15:19:21Z</dcterms:created>
  <dcterms:modified xsi:type="dcterms:W3CDTF">2024-04-06T16:25:54Z</dcterms:modified>
</cp:coreProperties>
</file>